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E:\UNIVERSIDAD\2019\procesos de licitación\"/>
    </mc:Choice>
  </mc:AlternateContent>
  <bookViews>
    <workbookView xWindow="0" yWindow="0" windowWidth="20490" windowHeight="7440" activeTab="2"/>
  </bookViews>
  <sheets>
    <sheet name="VERIFICACION TECNICA" sheetId="57" r:id="rId1"/>
    <sheet name="VTE" sheetId="33" r:id="rId2"/>
    <sheet name="CALIFICACION PERSONAL" sheetId="61" r:id="rId3"/>
    <sheet name="CORREC. ARITM." sheetId="56" state="hidden" r:id="rId4"/>
    <sheet name="PROPUESTA ECONOMICA" sheetId="32" state="hidden" r:id="rId5"/>
  </sheets>
  <externalReferences>
    <externalReference r:id="rId6"/>
    <externalReference r:id="rId7"/>
    <externalReference r:id="rId8"/>
    <externalReference r:id="rId9"/>
    <externalReference r:id="rId10"/>
  </externalReferences>
  <definedNames>
    <definedName name="_xlnm.Print_Area" localSheetId="2">'CALIFICACION PERSONAL'!$A$1:$Q$29</definedName>
    <definedName name="_xlnm.Print_Area" localSheetId="0">'VERIFICACION TECNICA'!$A$1:$J$60</definedName>
    <definedName name="ELECTRICA">'[1]3.PRESUP. ELECTRICO'!$A$4:$G$212</definedName>
    <definedName name="Export" localSheetId="2" hidden="1">{"'Hoja1'!$A$1:$I$70"}</definedName>
    <definedName name="Export" localSheetId="3" hidden="1">{"'Hoja1'!$A$1:$I$70"}</definedName>
    <definedName name="Export" localSheetId="0" hidden="1">{"'Hoja1'!$A$1:$I$70"}</definedName>
    <definedName name="Export" hidden="1">{"'Hoja1'!$A$1:$I$70"}</definedName>
    <definedName name="formula" localSheetId="2">'[2]VERIFICACION TECNICA'!$A$34:$B$37</definedName>
    <definedName name="formula" localSheetId="3">'[3]VERIFICACION TECNICA'!$A$34:$B$37</definedName>
    <definedName name="formula" localSheetId="0">'VERIFICACION TECNICA'!$A$36:$B$39</definedName>
    <definedName name="formula">#REF!</definedName>
    <definedName name="HTML_CodePage" hidden="1">1252</definedName>
    <definedName name="HTML_Control" localSheetId="2" hidden="1">{"'Hoja1'!$A$1:$I$70"}</definedName>
    <definedName name="HTML_Control" localSheetId="3"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'[4]Planes Validar'!$B$2:$B$7</definedName>
    <definedName name="SELECCION">[4]Soluciones!$B$7</definedName>
    <definedName name="_xlnm.Print_Titles" localSheetId="2">'CALIFICACION PERSONAL'!$A:$B,'CALIFICACION PERSONAL'!$1:$12</definedName>
    <definedName name="_xlnm.Print_Titles" localSheetId="0">'VERIFICACION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11" i="61" l="1"/>
  <c r="D10" i="61"/>
  <c r="M10" i="61"/>
  <c r="J10" i="61"/>
  <c r="G10" i="61"/>
  <c r="M14" i="61"/>
  <c r="G14" i="61"/>
  <c r="A7" i="61"/>
  <c r="A4" i="61"/>
  <c r="D14" i="61"/>
  <c r="O63" i="33" l="1"/>
  <c r="P63" i="33" s="1"/>
  <c r="O51" i="33"/>
  <c r="P51" i="33" s="1"/>
  <c r="O39" i="33"/>
  <c r="P39" i="33" s="1"/>
  <c r="O27" i="33"/>
  <c r="P27" i="33" s="1"/>
  <c r="H14" i="57"/>
  <c r="G14" i="57" s="1"/>
  <c r="G13" i="57" s="1"/>
  <c r="F14" i="57"/>
  <c r="E14" i="57" s="1"/>
  <c r="S27" i="33" l="1"/>
  <c r="K27" i="33"/>
  <c r="G27" i="33"/>
  <c r="S3" i="33"/>
  <c r="O3" i="33"/>
  <c r="K3" i="33"/>
  <c r="G3" i="33"/>
  <c r="S63" i="33" l="1"/>
  <c r="T63" i="33" s="1"/>
  <c r="S51" i="33"/>
  <c r="T51" i="33" s="1"/>
  <c r="S39" i="33"/>
  <c r="T39" i="33" s="1"/>
  <c r="T27" i="33"/>
  <c r="K63" i="33"/>
  <c r="L63" i="33" s="1"/>
  <c r="K51" i="33"/>
  <c r="L51" i="33" s="1"/>
  <c r="K39" i="33"/>
  <c r="L39" i="33" s="1"/>
  <c r="L27" i="33"/>
  <c r="G63" i="33"/>
  <c r="H63" i="33" s="1"/>
  <c r="G51" i="33"/>
  <c r="H51" i="33" s="1"/>
  <c r="G39" i="33"/>
  <c r="H39" i="33" s="1"/>
  <c r="H27" i="33"/>
  <c r="S13" i="33" l="1"/>
  <c r="S8" i="33"/>
  <c r="S12" i="33"/>
  <c r="H11" i="56"/>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F108" i="56" l="1"/>
  <c r="X10" i="56" l="1"/>
  <c r="W10" i="56"/>
  <c r="X9" i="56"/>
  <c r="W9" i="56"/>
  <c r="U10" i="56"/>
  <c r="T10" i="56"/>
  <c r="U9" i="56"/>
  <c r="T9" i="56"/>
  <c r="W108" i="56" l="1"/>
  <c r="T108" i="56"/>
  <c r="W113" i="56" l="1"/>
  <c r="W111" i="56"/>
  <c r="W110" i="56"/>
  <c r="W109" i="56"/>
  <c r="D8" i="33"/>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S6" i="33"/>
  <c r="O8" i="33"/>
  <c r="O13" i="33"/>
  <c r="K13" i="33"/>
  <c r="K12" i="33"/>
  <c r="G12" i="33" l="1"/>
  <c r="O12" i="33"/>
  <c r="G8" i="33"/>
  <c r="K8" i="33"/>
  <c r="T119" i="56"/>
  <c r="T120" i="56" s="1"/>
  <c r="U120" i="56" s="1"/>
  <c r="N109" i="56"/>
  <c r="G13" i="33"/>
  <c r="Q109" i="56"/>
  <c r="Q110" i="56"/>
  <c r="Q113" i="56"/>
  <c r="Q111" i="56"/>
  <c r="N111" i="56"/>
  <c r="G6" i="33" l="1"/>
  <c r="G15" i="33" s="1"/>
  <c r="K6" i="33"/>
  <c r="Q112" i="56"/>
  <c r="Q116" i="56" s="1"/>
  <c r="J26" i="57" s="1"/>
  <c r="N113" i="56"/>
  <c r="N110" i="56"/>
  <c r="N112" i="56" s="1"/>
  <c r="K110" i="56"/>
  <c r="K113" i="56"/>
  <c r="K111" i="56"/>
  <c r="K109" i="56"/>
  <c r="B45" i="57"/>
  <c r="B46" i="57" s="1"/>
  <c r="N116" i="56" l="1"/>
  <c r="H26" i="57" s="1"/>
  <c r="Q119" i="56"/>
  <c r="Q120" i="56" s="1"/>
  <c r="R120" i="56" s="1"/>
  <c r="K112" i="56"/>
  <c r="K116" i="56" s="1"/>
  <c r="K119" i="56" s="1"/>
  <c r="K120" i="56" s="1"/>
  <c r="L120" i="56" s="1"/>
  <c r="F26" i="57"/>
  <c r="S15" i="33"/>
  <c r="J14" i="57"/>
  <c r="I14" i="57" s="1"/>
  <c r="I13" i="57" s="1"/>
  <c r="N119" i="56" l="1"/>
  <c r="N120" i="56" s="1"/>
  <c r="O120" i="56" s="1"/>
  <c r="C112" i="56"/>
  <c r="I10" i="56"/>
  <c r="H10" i="56"/>
  <c r="X112" i="56" l="1"/>
  <c r="U112" i="56"/>
  <c r="H108" i="56"/>
  <c r="H110" i="56" s="1"/>
  <c r="O112" i="56"/>
  <c r="R112" i="56"/>
  <c r="L112" i="56"/>
  <c r="I112" i="56"/>
  <c r="H113" i="56" l="1"/>
  <c r="H109" i="56"/>
  <c r="H111" i="56"/>
  <c r="F113" i="56"/>
  <c r="H112" i="56" l="1"/>
  <c r="H116" i="56" s="1"/>
  <c r="F110" i="56"/>
  <c r="F111" i="56"/>
  <c r="F109" i="56"/>
  <c r="H119" i="56"/>
  <c r="H120" i="56" s="1"/>
  <c r="I120" i="56" s="1"/>
  <c r="D26" i="57"/>
  <c r="B41" i="57" s="1"/>
  <c r="B42" i="57" s="1"/>
  <c r="F112" i="56" l="1"/>
  <c r="F114" i="56" s="1"/>
  <c r="Q117" i="56" s="1"/>
  <c r="R117" i="56" s="1"/>
  <c r="B39" i="57"/>
  <c r="B37" i="57"/>
  <c r="B34" i="57"/>
  <c r="I116" i="56" l="1"/>
  <c r="L116" i="56"/>
  <c r="R116" i="56"/>
  <c r="K117" i="56"/>
  <c r="L117" i="56" s="1"/>
  <c r="J122" i="56" s="1"/>
  <c r="H117" i="56"/>
  <c r="I117" i="56" s="1"/>
  <c r="G122" i="56" s="1"/>
  <c r="N117" i="56"/>
  <c r="O117" i="56" s="1"/>
  <c r="O116" i="56"/>
  <c r="M122" i="56" s="1"/>
  <c r="W117" i="56"/>
  <c r="X117" i="56" s="1"/>
  <c r="X116" i="56"/>
  <c r="T117" i="56"/>
  <c r="U117" i="56" s="1"/>
  <c r="U116" i="56"/>
  <c r="S122" i="56" s="1"/>
  <c r="B38" i="57"/>
  <c r="H27" i="57"/>
  <c r="H29" i="57" s="1"/>
  <c r="P122" i="56"/>
  <c r="V122" i="56" l="1"/>
  <c r="F27" i="57"/>
  <c r="F29" i="57" s="1"/>
  <c r="J27" i="57"/>
  <c r="J29" i="57" s="1"/>
  <c r="D27" i="57"/>
  <c r="D29" i="57" s="1"/>
  <c r="D12" i="33"/>
  <c r="O6" i="33" l="1"/>
  <c r="O15" i="33" l="1"/>
  <c r="L28" i="32" l="1"/>
  <c r="I26" i="32"/>
  <c r="K15" i="33" l="1"/>
</calcChain>
</file>

<file path=xl/sharedStrings.xml><?xml version="1.0" encoding="utf-8"?>
<sst xmlns="http://schemas.openxmlformats.org/spreadsheetml/2006/main" count="448" uniqueCount="216">
  <si>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</si>
  <si>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</si>
  <si>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</si>
  <si>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</si>
  <si>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</si>
  <si>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</si>
  <si>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</si>
  <si>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</si>
  <si>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</si>
  <si>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</si>
  <si>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</si>
  <si>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</si>
  <si>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</si>
  <si>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</si>
  <si>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</si>
  <si>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</si>
  <si>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</si>
  <si>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</si>
  <si>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</si>
  <si>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</si>
  <si>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</si>
  <si>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</si>
  <si>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</si>
  <si>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</si>
  <si>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</si>
  <si>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</si>
  <si>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</si>
  <si>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</si>
  <si>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</si>
  <si>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</si>
  <si>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</si>
  <si>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</si>
  <si>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</si>
  <si>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</si>
  <si>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</si>
  <si>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</si>
  <si>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</si>
  <si>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</si>
  <si>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</si>
  <si>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</si>
  <si>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</si>
  <si>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</si>
  <si>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</si>
  <si>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</si>
  <si>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</si>
  <si>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</si>
  <si>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</si>
  <si>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</si>
  <si>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</si>
  <si>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</si>
  <si>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</si>
  <si>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</si>
  <si>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</si>
  <si>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</si>
  <si>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</si>
  <si>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</si>
  <si>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</si>
  <si>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</si>
  <si>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</si>
  <si>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</si>
  <si>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</si>
  <si>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</si>
  <si>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</si>
  <si>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</si>
  <si>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</si>
  <si>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</si>
  <si>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</si>
  <si>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</si>
  <si>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</si>
  <si>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</si>
  <si>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</si>
  <si>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</si>
  <si>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</si>
  <si>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</si>
  <si>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</si>
  <si>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</si>
  <si>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</si>
  <si>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</si>
  <si>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</si>
  <si>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</si>
  <si>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</si>
  <si>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</si>
  <si>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</si>
  <si>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</si>
  <si>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</si>
  <si>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</si>
  <si>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</si>
  <si>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</si>
  <si>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</si>
  <si>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</si>
  <si>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</si>
  <si>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</si>
  <si>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</si>
  <si>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</si>
  <si>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</si>
  <si>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</si>
  <si>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</si>
  <si>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</si>
  <si>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</si>
  <si>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</si>
  <si>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</si>
  <si>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</si>
  <si>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</si>
  <si>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</si>
  <si>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</si>
  <si>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</si>
  <si>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</si>
  <si>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</si>
  <si>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</si>
  <si>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</si>
  <si>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</si>
  <si>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</si>
  <si>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</si>
  <si>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</si>
  <si>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</si>
  <si>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</si>
  <si>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</si>
  <si>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</si>
  <si>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40% VTE</t>
  </si>
  <si>
    <t>VERIFICACIÓN REQUISITOS TECNICOS HABILITANTES</t>
  </si>
  <si>
    <t>% PARTICIPACION (40%)</t>
  </si>
  <si>
    <t>2.3.</t>
  </si>
  <si>
    <t>2.3.1.</t>
  </si>
  <si>
    <t>HABIL</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</si>
  <si>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</si>
  <si>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</si>
  <si>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</si>
  <si>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</si>
  <si>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</si>
  <si>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</si>
  <si>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</si>
  <si>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</si>
  <si>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</si>
  <si>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</si>
  <si>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</si>
  <si>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</si>
  <si>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</si>
  <si>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</si>
  <si>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</si>
  <si>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</si>
  <si>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</si>
  <si>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</si>
  <si>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</si>
  <si>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</si>
  <si>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</si>
  <si>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</si>
  <si>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</si>
  <si>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</si>
  <si>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</si>
  <si>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</si>
  <si>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</si>
  <si>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</si>
  <si>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</si>
  <si>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</si>
  <si>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</si>
  <si>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PUNTAJE PERSONAL ADICIONAL</t>
  </si>
  <si>
    <t>OBJETO: MANTENIMIENTO INTEGRAL DE BIENES MUEBLES E INMUEBLES DE LA UNIVERSIDAD DEL CAUCA PARA EL AÑO 2018</t>
  </si>
  <si>
    <t>2.3.2</t>
  </si>
  <si>
    <t>NO</t>
  </si>
  <si>
    <t>30% VALOR TOTAL EJECUTADO (VTE)</t>
  </si>
  <si>
    <t>NO HABIL</t>
  </si>
  <si>
    <t>En el caso de estructura plural, el integrante que aporte el 40% de la experiencia específica o más relacionada con el criterio del VTE, deberá tener una participación mínima en la estructura plural del 40%</t>
  </si>
  <si>
    <t>CONTRATO 4</t>
  </si>
  <si>
    <t>NO OK</t>
  </si>
  <si>
    <t>HECTOR EDUARDO RIOS FUENTES</t>
  </si>
  <si>
    <t>LICITACIÓN PÚBLICA N° 032-2019</t>
  </si>
  <si>
    <t>OBJETO: ADECUACIÓN INTERIOR DEL AUDITORIO “JOSE MARIA OTERO” DE LA FACULTAD DE CIENCIAS NATURALES, EXACTAS Y DE LA EDUCACIÓN DE LA UNIVERSIDAD DEL CAUCA</t>
  </si>
  <si>
    <t>VICTOR GABRIEL PARA JURADO</t>
  </si>
  <si>
    <t>GUSTAVO ADOLFO ACOSTA</t>
  </si>
  <si>
    <t>EDUARDO GOMEZ BOLAÑOS</t>
  </si>
  <si>
    <t>VALOR TOTAL EJECUTADO 
PO = $127.224.290</t>
  </si>
  <si>
    <t>LICITACION No. 032-2019</t>
  </si>
  <si>
    <t>• Maestro de obra. Un (1) maestro o técnico en construcción con al menos cinco (5) años de experiencia general, contados a partir de la expedición de la matricula profesional con 100% de disponibilidad de tiempo en obra, y experiencia específica en construcción de edificaciones soportada en al menos dos certificaciones como se indica en los siguientes párrafos. Además, debe presentar el certificado de entrenamiento o reentrenamiento de trabajo seguro en alturas nivel avanzado vigente, es decir con fecha de expedición que no supere un (1) año a la fecha de cierre de la presente convocatoria</t>
  </si>
  <si>
    <t>• Profesional en salud ocupacional. Un (1) profesional en un área de salud ocupacional o tecnólogo en salud ocupacional o técnico en salud ocupacional o profesional con especialización en un área de salud ocupacional con al menos un (1) año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</si>
  <si>
    <t>UNSPSC
721515 - 721519 - 721523 - 721524 - 721214 - 721539</t>
  </si>
  <si>
    <t>UNSPSC
721015 - 721214 - 721513 - 721515 - 721516 - 721524 - 721525 - 721536 - 721539 - 951219</t>
  </si>
  <si>
    <t>• Director de obra:  Un (1) ingeniero civil o arquitecto, con al menos diez (10) años de experiencia general, contados a partir de la expedición de la matricula profesional y con una experiencia específica certificada de director de obra en construcción de edificaciones no residenciales; y/o contratista de obra pública de al menos un (01) contrato de obra civil en construcción de edificaciones no residenciales.</t>
  </si>
  <si>
    <t xml:space="preserve">• Residente de Obra.Un (1) ingeniero civil o arquitecto con al menos cinco (05) años de experiencia general, contados a partir de la expedición de la matricula profesional con 100% de disponibilidad de tiempo en obra, y experiencia específica certificada como residente o director de obra de construcción de edificaciones no residenciales; y/ó contratista de obra pública de al menos un (01) contrato de obra civil. Adicionalmente deberá presentar certificado de entrenamiento o reentrenamiento de trabajo seguro en alturas nivel avanzado vigente, es decir con fecha de expedición que no supere un (1) año a la fecha de cierre de la presente convocatoria. </t>
  </si>
  <si>
    <t>ING. CIVIL
FECHA EXP. M.P. 1992
CERTFICACIÓN CONTRATO OBRA (ENTIDAD PÚBLICA)
CARTA DE COMPROMISO</t>
  </si>
  <si>
    <t>MAESTRO
FECHA EXP. M.P. 1996
CARTA DE COMPROMISO
DISPONIBILIDAD 100%
CERTIFICADO DE TRABAJO EN ALTURAS (28 Mar 2019)
Contrato 1 - Contrato PS, con Certificación
Contrato 2 - Contrato PS, con Acta Certificación</t>
  </si>
  <si>
    <t>UNSPSC
721015 - 7211214 - 721525 - 721519 - 721539 - 951219</t>
  </si>
  <si>
    <t>UNSPSC
721015 - 7211214 - 721213 - 721525 - 721519 - 721536</t>
  </si>
  <si>
    <t>EL CONTRATO No.1
CODIGOS UNSPSC 721214 - 721513 - 721525 - 721536 - 721539 - 951219
APORTA ACTA DE LIQUIDACIÓN
EL CONTRATO No.2
CODIGOS UNSPSC CODIGOS UNSPSC 721539 - 721525 - 721513 - 721536
APORTA ACTA DE ENTREGA Y RECIBO FINAL</t>
  </si>
  <si>
    <t>ING. CIVIL
FECHA EXP. M.P. 2001
CERTFICACIÓN CONTRATO OBRA (ENTIDAD PÚBLICA)
CARTA DE COMPROMISO</t>
  </si>
  <si>
    <t>ING. CIVIL
FECHA EXP. M.P. 2008
CARTA DE COMPROMISO
DISPONIBILIDAD 100%
APORTA CERTIFICACION COMO RESIDENTE (ENTIDAD PUBLICA)
CERTIFICADO DE TRABAJO EN ALTURAS (22 SEP 2019)</t>
  </si>
  <si>
    <t>MAESTRO
FECHA EXP. M.P. 2004
CARTA DE COMPROMISO
DISPONIBILIDAD 100%
CERTIFICADO DE TRABAJO EN ALTURAS (07 --- 2019)
Contrato 1 - Contrato PS, con Acta Liquidación
Contrato 2 - Contrato PS, con Acta Liquidación</t>
  </si>
  <si>
    <t>ING INDUSTRIAL
RES 12 FEB 2010 - ESPECIALISTA EN SALUD OCUPACIONAL
CERTIFICADO DE TRABAJO EN ALTURAS (02 Jul 2019)
CARTA DE COMPROMISO
DISPONIBILIDAD 100%</t>
  </si>
  <si>
    <t>ING. CIVIL
FECHA EXP. M.P. 2001
ACTA LIQUIDACIÓN DE OBRA (ENTIDAD PÚBLICA)
CARTA DE COMPROMISO</t>
  </si>
  <si>
    <r>
      <rPr>
        <b/>
        <sz val="12"/>
        <rFont val="Arial Narrow"/>
        <family val="2"/>
      </rPr>
      <t xml:space="preserve">ING. CIVIL
FECHA EXP. M.P. 2002
CARTA DE COMPROMISO
DISPONIBILIDAD 100%
</t>
    </r>
    <r>
      <rPr>
        <b/>
        <sz val="12"/>
        <color rgb="FFFFC000"/>
        <rFont val="Arial Narrow"/>
        <family val="2"/>
      </rPr>
      <t xml:space="preserve">
</t>
    </r>
    <r>
      <rPr>
        <b/>
        <sz val="12"/>
        <rFont val="Arial Narrow"/>
        <family val="2"/>
      </rPr>
      <t>APORTA CERTIFICACION COMO RESIDENTE (ENTIDAD PUBLICA)
ACTA DE LIQUIDACIÓN
CERTIFICADO DE TRABAJO EN ALTURAS (20 ENE 2019)</t>
    </r>
  </si>
  <si>
    <t>MAESTRO
FECHA EXP. M.P. 2011
CARTA DE COMPROMISO
DISPONIBILIDAD 100%
CERTIFICADO DE TRABAJO EN ALTURAS (20 DIC 2018)
Contrato 1 - Certificación, con Acta Liquidación
Contrato 2 - Contrato PS, con Acta Liquidación</t>
  </si>
  <si>
    <t>TECNÓLOGO EN SALUD OCUPACIONAL
RES 13 SEP 2016
CERTIFICADO DE TRABAJO EN ALTURAS (20 Dic 2018)
CARTA DE COMPROMISO
DISPONIBILIDAD 100%</t>
  </si>
  <si>
    <t>UNSPSC
721015 - 7211214 - 721513 - 721519</t>
  </si>
  <si>
    <r>
      <t xml:space="preserve">EL CONTRATO No.1
CODIGOS UNSPSC 721015 - 721214 - 721525 - 721519 - 721539 - 951219
APORTA (CONTRATO Y CERTIFICADO DE OBRA ENTIDAD PRIVADA) </t>
    </r>
    <r>
      <rPr>
        <b/>
        <sz val="10"/>
        <color rgb="FFFF0000"/>
        <rFont val="Arial Narrow"/>
        <family val="2"/>
      </rPr>
      <t xml:space="preserve">
NO SE APORTA FACTURA O CERTIFICADO CONTABLE DEL PAGO</t>
    </r>
    <r>
      <rPr>
        <b/>
        <sz val="10"/>
        <rFont val="Arial Narrow"/>
        <family val="2"/>
      </rPr>
      <t xml:space="preserve">
EL CONTRATO No.2
CODIGOS UNSPSC 721015 - 721214 - 721213 - 721525 - 721519 - 721536
APORTA (CONTRATO Y LIQUIDACIÓN FINAL - ENTIDAD PUBLICA)</t>
    </r>
  </si>
  <si>
    <r>
      <rPr>
        <b/>
        <sz val="10"/>
        <rFont val="Arial Narrow"/>
        <family val="2"/>
      </rPr>
      <t>EL CONTRATO No.1
CODIGOS UNSPSC 721015 - 721214 - 721513 - 721519
APORTA (ACTA LIQUIDACIÓN FINAL)</t>
    </r>
    <r>
      <rPr>
        <b/>
        <sz val="10"/>
        <color rgb="FFFFC000"/>
        <rFont val="Arial Narrow"/>
        <family val="2"/>
      </rPr>
      <t xml:space="preserve"> </t>
    </r>
  </si>
  <si>
    <t>ÍTEM</t>
  </si>
  <si>
    <t>PUNTAJE</t>
  </si>
  <si>
    <t xml:space="preserve">PUNTAJE MAXIMO </t>
  </si>
  <si>
    <t>ANNY MARIBEL MEDINA</t>
  </si>
  <si>
    <t>CALIFICACION ADICIONAL</t>
  </si>
  <si>
    <t>200 PUNTOS</t>
  </si>
  <si>
    <t>El asesor eléctrico debe ser un ingeniero eléctrico y/o electricista, con experiencia general igual o superior a 5 años y con experiencia específica como ingeniero eléctrico y/o electricista consultor o asesor en edificaciones no residenciales; y/ó contratista de consultoría y/o asesoría eléctrica de al menos un (01) contrato.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asesor eléctrico y/o electricista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asesor eléctrico y/o electricista, como contratista de consultoría y/o asesoría de por lo menos un contrato, cuyo objeto esté
relacionado con consultoría y/o asesoría eléctrica en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y/o acta de liquidación del contrato</t>
  </si>
  <si>
    <t xml:space="preserve">ING. ELECTRICO
FECHA EXP. M.P. 1997
PRESENTA VIGENCIA
CARTA DE COMPROMISO
DISPONIBILIDAD 30%
APORTA CERTIFICACION COMO INGENIERO ELECTRICISTA (ENTIDAD PRIVADA), CONTRATO LABORAL
APORTA ACTA FINAL DE OBRA
</t>
  </si>
  <si>
    <t xml:space="preserve">ING. ELECTRICO
FECHA EXP. M.P. 1992
PRESENTA VIGENCIA
CARTA DE COMPROMISO
DISPONIBILIDAD 30%
APORTA CERTIFICACION COMO INGENIERO ELECTRICISTA (ENTIDAD PRIVADA), CONTRATO P.S
APORTA ACTA FINAL DE OBRA
</t>
  </si>
  <si>
    <t>Máximo DOS (2) contratos de obra civil de construcción y/o adecuación y/o ampliación y/o remodelación de edificaciones no residenciales. La sumatoria del valor actualizado de los contratos aportados debe ser por una cuantía igual o superior al presupuesto oficial de la presente convocatoria, relacionada con el criterio de VALOR TOTAL EJECUTADO (VTE).
En ofertas presentadas por consorcios o uniones temporales, todos los integrantes deben acreditar como mínimo el 30% de la experiencia especifica en relación con el presupuesto oficial,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como experiencia habilitante).
En el caso de estructura plural, el integrante que aporte el 40% de la experiencia específica o más relacionada con el criterio del VTE, deberá tener una participación mínima en la estructura plural del 40%.
Cada contrato que el proponente aporte como experiencia específica debe estar registrado en el RUP y debe encontrarse inscrito en al menos tres (3) de los códigos UNSPSC exigidos en el numeral 2.1 literal (d) del presente pliego de condiciones y un (1) de ellos necesariamente deberá ser el código UNSPSC 721214. El RUP deberá estar vigente y en firme, de lo contrario el proponente quedará INHABILITADO. 
UNSPSC: (1) 721015, (2) 721214, (3) 721513, (4) 721515, (5) 721516, (6) 721524, (7) 721525, (8) 721519, (9) 721520, (10) 721523, (11) 721536, (12) 951219 - Minimo  3</t>
  </si>
  <si>
    <r>
      <t xml:space="preserve">EL CONTRATO No.1
INSCRITO EN LOS CODIGOS UNSPSC 721515 - 721519 - 721520 - 721214
APORTA ACTA DE LIQUIDACION Y RECIBO FINAL
</t>
    </r>
    <r>
      <rPr>
        <b/>
        <sz val="11"/>
        <color rgb="FFFF0000"/>
        <rFont val="Arial Narrow"/>
        <family val="2"/>
      </rPr>
      <t/>
    </r>
  </si>
  <si>
    <t xml:space="preserve"> OK</t>
  </si>
  <si>
    <t>UNSPSC
721515 - 721519 - 721520 - 721214</t>
  </si>
  <si>
    <t>ING. CIVIL
FECHA EXP. M.P. 1976
ACTA LIQUIDACIÓN FINAL DE OBRA (ENTIDAD PÚBLICA)
CARTA DE COMPROMISO</t>
  </si>
  <si>
    <r>
      <rPr>
        <b/>
        <sz val="12"/>
        <rFont val="Arial Narrow"/>
        <family val="2"/>
      </rPr>
      <t xml:space="preserve">ING. CIVIL
FECHA EXP. M.P. 2009
CARTA DE COMPROMISO
DISPONIBILIDAD 100%
</t>
    </r>
    <r>
      <rPr>
        <b/>
        <sz val="12"/>
        <color rgb="FFFFC000"/>
        <rFont val="Arial Narrow"/>
        <family val="2"/>
      </rPr>
      <t xml:space="preserve">
</t>
    </r>
    <r>
      <rPr>
        <b/>
        <sz val="12"/>
        <rFont val="Arial Narrow"/>
        <family val="2"/>
      </rPr>
      <t>APORTA CERTIFICACION COMO RESIDENTE (ENTIDAD PRIVADA)
ACTA DE FINAL DE OBRA
CERTIFICADO DE TRABAJO EN ALTURAS (5 MARZO 2019)</t>
    </r>
  </si>
  <si>
    <r>
      <t xml:space="preserve">MAESTRO
</t>
    </r>
    <r>
      <rPr>
        <b/>
        <sz val="12"/>
        <color rgb="FFFF0000"/>
        <rFont val="Arial Narrow"/>
        <family val="2"/>
      </rPr>
      <t>FECHA EXP. M.P. 2019
NO PRESENTA VIGENCIA DE LA MATRICULA PROFESIONAL</t>
    </r>
    <r>
      <rPr>
        <b/>
        <sz val="12"/>
        <rFont val="Arial Narrow"/>
        <family val="2"/>
      </rPr>
      <t xml:space="preserve">
CARTA DE COMPROMISO
DISPONIBILIDAD 100%
CERTIFICADO DE TRABAJO EN ALTURAS (26 AGOSTO 2019)
Contrato 1 - Certificación entidad privada, con Acta Final de Obra
Presenta un (1) solo contrato</t>
    </r>
  </si>
  <si>
    <t>TECNÓLOGO EN SALUD OCUPACIONAL
RES 19 MAYO 2016
CERTIFICADO DE TRABAJO EN ALTURAS (20 ABRIL 2019)
CARTA DE COMPROMISO
DISPONIBILIDAD 100%</t>
  </si>
  <si>
    <t>TECNÓLOGA EN SALUD OCUPACIONAL RES 17 MAY 2013
CERTIFICADO DE TRABAJO EN ALTURAS (23 ABRIL 2019)
CARTA DE COMPROMISO
DISPONIBILIDAD 100%</t>
  </si>
  <si>
    <r>
      <t xml:space="preserve">ING. ELECTRICO
FECHA EXP. M.P. 2014
PRESENTA VIGENCIA
CARTA DE COMPROMISO
DISPONIBILIDAD 30%
APORTA CERTIFICACION COMO INGENIERO ELECTRICISTA (ENTIDAD PRIVADA), CONTRATO P.S
</t>
    </r>
    <r>
      <rPr>
        <b/>
        <sz val="10"/>
        <color rgb="FFFF0000"/>
        <rFont val="Arial Narrow"/>
        <family val="2"/>
      </rPr>
      <t>NO APORTA ACTA FINAL DE OBRA</t>
    </r>
    <r>
      <rPr>
        <b/>
        <sz val="10"/>
        <rFont val="Arial Narrow"/>
        <family val="2"/>
      </rPr>
      <t xml:space="preserve">
</t>
    </r>
  </si>
  <si>
    <r>
      <t>ING. ELECTRICO
SE VERIFICA M.P. QUE SE ENCUENTRA EN EL FOLIO 332
SE PRESENTA VIGENCIA (</t>
    </r>
    <r>
      <rPr>
        <b/>
        <sz val="10"/>
        <color rgb="FFFF0000"/>
        <rFont val="Arial Narrow"/>
        <family val="2"/>
      </rPr>
      <t>NO SE ACEPTA SUBSANACION DEBIDO A QUE SE OTROGA PUNTAJE</t>
    </r>
    <r>
      <rPr>
        <b/>
        <sz val="10"/>
        <rFont val="Arial Narrow"/>
        <family val="2"/>
      </rPr>
      <t xml:space="preserve">)
CARTA DE COMPROMISO
DISPONIBILIDAD 30%
APORTA CERTIFICACION COMO INGENIERO ELECTRICISTA (ENTIDAD PRIVADA) Y CONTRATO LABORAL
NO APORTA ACTA DE RECIBO O LIQUIDACIÓN
</t>
    </r>
    <r>
      <rPr>
        <b/>
        <sz val="10"/>
        <color rgb="FFFF0000"/>
        <rFont val="Arial Narrow"/>
        <family val="2"/>
      </rPr>
      <t xml:space="preserve">
</t>
    </r>
    <r>
      <rPr>
        <b/>
        <sz val="10"/>
        <rFont val="Arial Narrow"/>
        <family val="2"/>
      </rPr>
      <t xml:space="preserve">
</t>
    </r>
  </si>
  <si>
    <t>ING. CIVIL
FECHA EXP. M.P. 1992
CARTA DE COMPROMISO
DISPONIBILIDAD 100%
APORTA CERTIFICACION COMO RESIDENTE (ENTIDAD PUBLICA)
APORTA ACTA FINAL DE OBRA MEDIANTE OFICIO DEL 26 DE NOVIEMBRE DE 2019
CERTIFICADO DE TRABAJO EN ALTURAS (28 MAR 2019)</t>
  </si>
  <si>
    <t>ANNY MARIBEL MEDINA SANDOVAL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</si>
</sst>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164" formatCode="_-&quot;$&quot;* #,##0_-;\-&quot;$&quot;* #,##0_-;_-&quot;$&quot;* &quot;-&quot;_-;_-@_-"/>
    <numFmt numFmtId="165" formatCode="_-&quot;$&quot;* #,##0.00_-;\-&quot;$&quot;* #,##0.00_-;_-&quot;$&quot;* &quot;-&quot;??_-;_-@_-"/>
    <numFmt numFmtId="166" formatCode="_-* #,##0.00\ _€_-;\-* #,##0.00\ _€_-;_-* &quot;-&quot;??\ _€_-;_-@_-"/>
    <numFmt numFmtId="167" formatCode="&quot;$&quot;\ #,##0_);[Red]\(&quot;$&quot;\ #,##0\)"/>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
    <numFmt numFmtId="178" formatCode="_-&quot;$&quot;* #,##0_-;\-&quot;$&quot;* #,##0_-;_-&quot;$&quot;* &quot;-&quot;??_-;_-@_-"/>
  </numFmts>
  <fonts count="4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1"/>
      <color rgb="FFFF0000"/>
      <name val="Arial Narrow"/>
      <family val="2"/>
    </font>
    <font>
      <sz val="8"/>
      <color theme="1"/>
      <name val="Arial"/>
      <family val="2"/>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b/>
      <sz val="12"/>
      <color rgb="FFFF0000"/>
      <name val="Arial Narrow"/>
      <family val="2"/>
    </font>
    <font>
      <sz val="10"/>
      <name val="Arial"/>
      <family val="2"/>
    </font>
    <font>
      <b/>
      <sz val="10"/>
      <color rgb="FFFFC000"/>
      <name val="Arial Narrow"/>
      <family val="2"/>
    </font>
    <font>
      <b/>
      <sz val="12"/>
      <color rgb="FFFFC000"/>
      <name val="Arial Narrow"/>
      <family val="2"/>
    </font>
    <font>
      <b/>
      <sz val="10"/>
      <color theme="1"/>
      <name val="Calibri"/>
      <family val="2"/>
      <scheme val="minor"/>
    </font>
    <font>
      <sz val="11"/>
      <color theme="1"/>
      <name val="Arial"/>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0000"/>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s>
  <cellStyleXfs count="120">
    <xf numFmtId="0" fontId="0" fillId="0" borderId="0"/>
    <xf numFmtId="166"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2" fillId="0" borderId="0"/>
    <xf numFmtId="0" fontId="35" fillId="0" borderId="0"/>
  </cellStyleXfs>
  <cellXfs count="281">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7"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7"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5" fillId="0" borderId="20" xfId="110" applyNumberFormat="1" applyFont="1" applyBorder="1" applyAlignment="1">
      <alignment horizontal="center" vertical="center"/>
    </xf>
    <xf numFmtId="170" fontId="25" fillId="7" borderId="20" xfId="110" applyNumberFormat="1" applyFont="1" applyFill="1" applyBorder="1" applyAlignment="1">
      <alignment horizontal="right" vertical="center"/>
    </xf>
    <xf numFmtId="0" fontId="5" fillId="0" borderId="20" xfId="110" applyFont="1" applyBorder="1" applyAlignment="1">
      <alignment horizontal="center" vertical="center"/>
    </xf>
    <xf numFmtId="0" fontId="8" fillId="0" borderId="24" xfId="0" applyFont="1" applyFill="1" applyBorder="1" applyAlignment="1">
      <alignment horizontal="center" vertical="center"/>
    </xf>
    <xf numFmtId="0" fontId="8" fillId="0" borderId="24" xfId="0" applyFont="1" applyFill="1" applyBorder="1" applyAlignment="1">
      <alignment horizontal="left" vertical="center" wrapText="1"/>
    </xf>
    <xf numFmtId="176" fontId="8" fillId="0" borderId="24" xfId="117" applyNumberFormat="1" applyFont="1" applyFill="1" applyBorder="1" applyAlignment="1">
      <alignment horizontal="center" vertical="center"/>
    </xf>
    <xf numFmtId="170" fontId="8" fillId="0" borderId="24" xfId="0" applyNumberFormat="1" applyFont="1" applyFill="1" applyBorder="1" applyAlignment="1">
      <alignment vertical="center"/>
    </xf>
    <xf numFmtId="0" fontId="18" fillId="0" borderId="24" xfId="112" applyFont="1" applyFill="1" applyBorder="1" applyAlignment="1">
      <alignment horizontal="center" vertical="center"/>
    </xf>
    <xf numFmtId="0" fontId="18" fillId="0" borderId="24" xfId="112" applyFont="1" applyFill="1" applyBorder="1" applyAlignment="1">
      <alignment horizontal="center" vertical="center" wrapText="1"/>
    </xf>
    <xf numFmtId="172" fontId="18" fillId="0" borderId="24"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left" vertical="center"/>
    </xf>
    <xf numFmtId="170" fontId="7" fillId="0" borderId="24"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0" xfId="0" applyFont="1" applyFill="1" applyAlignment="1">
      <alignment horizontal="center" vertical="center"/>
    </xf>
    <xf numFmtId="3" fontId="2" fillId="0" borderId="24" xfId="98" applyNumberFormat="1" applyFont="1" applyFill="1" applyBorder="1" applyAlignment="1">
      <alignment horizontal="right" vertical="center"/>
    </xf>
    <xf numFmtId="10" fontId="2" fillId="0" borderId="24" xfId="97" applyNumberFormat="1" applyFont="1" applyFill="1" applyBorder="1" applyAlignment="1">
      <alignment horizontal="center" vertical="center"/>
    </xf>
    <xf numFmtId="10" fontId="8" fillId="0" borderId="24" xfId="97" applyNumberFormat="1" applyFont="1" applyFill="1" applyBorder="1" applyAlignment="1">
      <alignment horizontal="center" vertical="center"/>
    </xf>
    <xf numFmtId="170" fontId="12" fillId="0" borderId="24" xfId="1" applyNumberFormat="1" applyFont="1" applyFill="1" applyBorder="1" applyAlignment="1">
      <alignment horizontal="left" vertical="center"/>
    </xf>
    <xf numFmtId="10" fontId="12" fillId="0" borderId="24" xfId="97" applyNumberFormat="1" applyFont="1" applyFill="1" applyBorder="1" applyAlignment="1">
      <alignment horizontal="center" vertical="center"/>
    </xf>
    <xf numFmtId="3" fontId="12" fillId="0" borderId="24"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5" xfId="1" applyNumberFormat="1" applyFont="1" applyFill="1" applyBorder="1" applyAlignment="1">
      <alignment horizontal="left" vertical="center"/>
    </xf>
    <xf numFmtId="9" fontId="8" fillId="0" borderId="24" xfId="97" applyFont="1" applyFill="1" applyBorder="1" applyAlignment="1">
      <alignment vertical="center"/>
    </xf>
    <xf numFmtId="0" fontId="7" fillId="0" borderId="24" xfId="0" applyFont="1" applyFill="1" applyBorder="1" applyAlignment="1">
      <alignment vertical="center"/>
    </xf>
    <xf numFmtId="10" fontId="7" fillId="0" borderId="24" xfId="97" applyNumberFormat="1" applyFont="1" applyFill="1" applyBorder="1" applyAlignment="1">
      <alignment vertical="center"/>
    </xf>
    <xf numFmtId="0" fontId="19" fillId="0" borderId="24" xfId="112" applyFont="1" applyFill="1" applyBorder="1" applyAlignment="1">
      <alignment horizontal="center" vertical="center"/>
    </xf>
    <xf numFmtId="0" fontId="19" fillId="0" borderId="24" xfId="112" applyFont="1" applyFill="1" applyBorder="1" applyAlignment="1">
      <alignment horizontal="center" vertical="center" wrapText="1"/>
    </xf>
    <xf numFmtId="0" fontId="19" fillId="5" borderId="24" xfId="112" applyFont="1" applyFill="1" applyBorder="1" applyAlignment="1">
      <alignment horizontal="justify" vertical="center"/>
    </xf>
    <xf numFmtId="0" fontId="19" fillId="5" borderId="24" xfId="112" applyFont="1" applyFill="1" applyBorder="1" applyAlignment="1">
      <alignment horizontal="center" vertical="center" wrapText="1"/>
    </xf>
    <xf numFmtId="0" fontId="16" fillId="6" borderId="24" xfId="112" applyFont="1" applyFill="1" applyBorder="1" applyAlignment="1">
      <alignment horizontal="justify" vertical="center" wrapText="1"/>
    </xf>
    <xf numFmtId="0" fontId="16" fillId="6" borderId="24" xfId="112" applyFont="1" applyFill="1" applyBorder="1" applyAlignment="1">
      <alignment horizontal="left" vertical="center" wrapText="1"/>
    </xf>
    <xf numFmtId="169" fontId="18" fillId="0" borderId="24" xfId="113" applyNumberFormat="1" applyFont="1" applyFill="1" applyBorder="1" applyAlignment="1">
      <alignment horizontal="center" vertical="center" wrapText="1"/>
    </xf>
    <xf numFmtId="169" fontId="18" fillId="0" borderId="24" xfId="113" applyNumberFormat="1" applyFont="1" applyFill="1" applyBorder="1" applyAlignment="1">
      <alignment vertical="center" wrapText="1"/>
    </xf>
    <xf numFmtId="0" fontId="16" fillId="6" borderId="24" xfId="0" applyFont="1" applyFill="1" applyBorder="1" applyAlignment="1">
      <alignment horizontal="justify" vertical="center" wrapText="1"/>
    </xf>
    <xf numFmtId="0" fontId="18" fillId="0" borderId="24" xfId="0" applyFont="1" applyFill="1" applyBorder="1" applyAlignment="1">
      <alignment horizontal="center" vertical="center"/>
    </xf>
    <xf numFmtId="0" fontId="19" fillId="5" borderId="24" xfId="112" applyFont="1" applyFill="1" applyBorder="1" applyAlignment="1">
      <alignment horizontal="left" vertical="center"/>
    </xf>
    <xf numFmtId="0" fontId="24" fillId="5" borderId="24"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4"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7" fontId="16" fillId="0" borderId="0" xfId="112" applyNumberFormat="1" applyFont="1" applyFill="1" applyAlignment="1">
      <alignment horizontal="center" vertical="center"/>
    </xf>
    <xf numFmtId="177" fontId="18" fillId="0" borderId="0" xfId="112" applyNumberFormat="1" applyFont="1" applyFill="1" applyAlignment="1">
      <alignment horizontal="center" vertical="center"/>
    </xf>
    <xf numFmtId="0" fontId="29" fillId="0" borderId="0" xfId="112" applyFont="1" applyFill="1" applyAlignment="1">
      <alignment horizontal="center" vertical="center"/>
    </xf>
    <xf numFmtId="1" fontId="29" fillId="0" borderId="0" xfId="112" applyNumberFormat="1" applyFont="1" applyFill="1" applyAlignment="1">
      <alignment horizontal="center" vertical="center"/>
    </xf>
    <xf numFmtId="177"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4" xfId="112" applyNumberFormat="1" applyFont="1" applyFill="1" applyBorder="1" applyAlignment="1">
      <alignment horizontal="center" vertical="justify"/>
    </xf>
    <xf numFmtId="0" fontId="29" fillId="0" borderId="24" xfId="112" applyFont="1" applyFill="1" applyBorder="1" applyAlignment="1">
      <alignment horizontal="center" vertical="center"/>
    </xf>
    <xf numFmtId="172" fontId="30" fillId="0" borderId="24" xfId="112" applyNumberFormat="1" applyFont="1" applyFill="1" applyBorder="1" applyAlignment="1">
      <alignment horizontal="center" vertical="center"/>
    </xf>
    <xf numFmtId="0" fontId="18" fillId="0" borderId="24" xfId="112" applyFont="1" applyFill="1" applyBorder="1" applyAlignment="1">
      <alignment vertical="center"/>
    </xf>
    <xf numFmtId="0" fontId="30" fillId="0" borderId="24" xfId="112" applyNumberFormat="1" applyFont="1" applyFill="1" applyBorder="1" applyAlignment="1">
      <alignment horizontal="center" vertical="center"/>
    </xf>
    <xf numFmtId="0" fontId="18" fillId="0" borderId="24" xfId="112" applyFont="1" applyFill="1" applyBorder="1" applyAlignment="1">
      <alignment horizontal="left" vertical="center"/>
    </xf>
    <xf numFmtId="0" fontId="30" fillId="0" borderId="24" xfId="112" applyFont="1" applyFill="1" applyBorder="1" applyAlignment="1">
      <alignment horizontal="center" vertical="center"/>
    </xf>
    <xf numFmtId="0" fontId="16" fillId="0" borderId="0" xfId="112" applyFont="1" applyFill="1" applyAlignment="1">
      <alignment horizontal="left" vertical="center"/>
    </xf>
    <xf numFmtId="0" fontId="30" fillId="0" borderId="0" xfId="112" applyFont="1" applyFill="1" applyAlignment="1">
      <alignment horizontal="justify" vertical="justify"/>
    </xf>
    <xf numFmtId="2" fontId="31" fillId="0" borderId="24" xfId="112" applyNumberFormat="1" applyFont="1" applyFill="1" applyBorder="1" applyAlignment="1">
      <alignment horizontal="center" vertical="center"/>
    </xf>
    <xf numFmtId="2" fontId="29" fillId="0" borderId="24" xfId="112" applyNumberFormat="1"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28" fillId="0" borderId="18" xfId="0" applyFont="1" applyFill="1" applyBorder="1" applyAlignment="1">
      <alignment horizontal="left" vertical="center" wrapText="1"/>
    </xf>
    <xf numFmtId="176" fontId="8" fillId="0" borderId="18" xfId="117" applyNumberFormat="1" applyFont="1" applyFill="1" applyBorder="1" applyAlignment="1">
      <alignment horizontal="center" vertical="center"/>
    </xf>
    <xf numFmtId="170" fontId="8" fillId="0" borderId="18" xfId="2" applyNumberFormat="1" applyFont="1" applyFill="1" applyBorder="1" applyAlignment="1">
      <alignment vertical="center"/>
    </xf>
    <xf numFmtId="170" fontId="8" fillId="0" borderId="18" xfId="0" applyNumberFormat="1" applyFont="1" applyFill="1" applyBorder="1" applyAlignment="1">
      <alignment vertical="center"/>
    </xf>
    <xf numFmtId="0" fontId="5" fillId="0" borderId="26" xfId="110" applyNumberFormat="1" applyFont="1" applyBorder="1" applyAlignment="1">
      <alignment horizontal="center" vertical="center"/>
    </xf>
    <xf numFmtId="178" fontId="8" fillId="0" borderId="24" xfId="96" applyNumberFormat="1" applyFont="1" applyFill="1" applyBorder="1" applyAlignment="1">
      <alignment vertical="center"/>
    </xf>
    <xf numFmtId="0" fontId="8" fillId="0" borderId="24" xfId="97" applyNumberFormat="1" applyFont="1" applyFill="1" applyBorder="1" applyAlignment="1">
      <alignment vertical="center"/>
    </xf>
    <xf numFmtId="172" fontId="33" fillId="0" borderId="24" xfId="112" applyNumberFormat="1" applyFont="1" applyFill="1" applyBorder="1" applyAlignment="1">
      <alignment horizontal="center" vertical="justify"/>
    </xf>
    <xf numFmtId="0" fontId="20" fillId="0" borderId="19" xfId="112"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19" xfId="112" applyFont="1" applyFill="1" applyBorder="1" applyAlignment="1">
      <alignment vertical="center"/>
    </xf>
    <xf numFmtId="0" fontId="20" fillId="0" borderId="17" xfId="112" applyFont="1" applyFill="1" applyBorder="1" applyAlignment="1">
      <alignment vertical="center"/>
    </xf>
    <xf numFmtId="0" fontId="20" fillId="0" borderId="11" xfId="112" applyFont="1" applyFill="1" applyBorder="1" applyAlignment="1">
      <alignment vertical="center"/>
    </xf>
    <xf numFmtId="0" fontId="29" fillId="2" borderId="18" xfId="112" applyFont="1" applyFill="1" applyBorder="1" applyAlignment="1">
      <alignment horizontal="center" vertical="center"/>
    </xf>
    <xf numFmtId="172" fontId="29" fillId="0" borderId="24" xfId="112"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0" fontId="17" fillId="0" borderId="18" xfId="112" applyFont="1" applyFill="1" applyBorder="1" applyAlignment="1">
      <alignment horizontal="center" vertical="center"/>
    </xf>
    <xf numFmtId="0" fontId="17" fillId="0" borderId="18" xfId="112" applyFont="1" applyFill="1" applyBorder="1" applyAlignment="1">
      <alignment horizontal="justify" vertical="justify"/>
    </xf>
    <xf numFmtId="0" fontId="19" fillId="0" borderId="18" xfId="112" applyFont="1" applyFill="1" applyBorder="1" applyAlignment="1">
      <alignment horizontal="center" vertical="center" wrapText="1"/>
    </xf>
    <xf numFmtId="0" fontId="17" fillId="0" borderId="18" xfId="112" applyFont="1" applyFill="1" applyBorder="1" applyAlignment="1">
      <alignment horizontal="left" vertical="center" wrapText="1"/>
    </xf>
    <xf numFmtId="4" fontId="0" fillId="8" borderId="0" xfId="0" applyNumberFormat="1" applyFill="1" applyBorder="1"/>
    <xf numFmtId="0" fontId="17" fillId="0" borderId="11" xfId="112" applyFont="1" applyFill="1" applyBorder="1" applyAlignment="1">
      <alignment horizontal="center" vertical="center"/>
    </xf>
    <xf numFmtId="0" fontId="6" fillId="0" borderId="0" xfId="112" applyFont="1" applyFill="1" applyBorder="1" applyAlignment="1">
      <alignment vertical="center" wrapText="1"/>
    </xf>
    <xf numFmtId="0" fontId="19" fillId="0" borderId="11" xfId="112" applyFont="1" applyFill="1" applyBorder="1" applyAlignment="1">
      <alignment horizontal="center" vertical="center"/>
    </xf>
    <xf numFmtId="0" fontId="18" fillId="0" borderId="18" xfId="112" applyFont="1" applyFill="1" applyBorder="1" applyAlignment="1">
      <alignment horizontal="center" vertical="center" wrapText="1"/>
    </xf>
    <xf numFmtId="169" fontId="18" fillId="0" borderId="18" xfId="113" applyNumberFormat="1" applyFont="1" applyFill="1" applyBorder="1" applyAlignment="1">
      <alignment vertical="center" wrapText="1"/>
    </xf>
    <xf numFmtId="0" fontId="18" fillId="0" borderId="18" xfId="0" applyFont="1" applyFill="1" applyBorder="1" applyAlignment="1">
      <alignment horizontal="center" vertical="center"/>
    </xf>
    <xf numFmtId="0" fontId="24" fillId="5" borderId="18" xfId="112" applyFont="1" applyFill="1" applyBorder="1" applyAlignment="1">
      <alignment horizontal="center" vertical="justify"/>
    </xf>
    <xf numFmtId="0" fontId="36" fillId="0" borderId="18" xfId="112" applyFont="1" applyFill="1" applyBorder="1" applyAlignment="1">
      <alignment horizontal="center" vertical="center" wrapText="1"/>
    </xf>
    <xf numFmtId="0" fontId="37" fillId="0" borderId="18" xfId="112" applyFont="1" applyFill="1" applyBorder="1" applyAlignment="1">
      <alignment horizontal="center" vertical="center" wrapText="1"/>
    </xf>
    <xf numFmtId="0" fontId="6" fillId="0" borderId="0" xfId="112" applyFont="1" applyFill="1" applyAlignment="1">
      <alignment vertical="center" wrapText="1"/>
    </xf>
    <xf numFmtId="0" fontId="2" fillId="0" borderId="0" xfId="112" applyFont="1" applyFill="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2" fillId="0" borderId="0" xfId="112" applyBorder="1"/>
    <xf numFmtId="0" fontId="2" fillId="0" borderId="0" xfId="112"/>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17" fillId="0" borderId="3" xfId="112" applyFont="1" applyFill="1" applyBorder="1" applyAlignment="1">
      <alignment horizontal="justify" vertical="justify"/>
    </xf>
    <xf numFmtId="0" fontId="19" fillId="0" borderId="11" xfId="112" applyFont="1" applyFill="1" applyBorder="1" applyAlignment="1">
      <alignment horizontal="center" vertical="center" wrapText="1"/>
    </xf>
    <xf numFmtId="0" fontId="19" fillId="0" borderId="8" xfId="112" applyFont="1" applyFill="1" applyBorder="1" applyAlignment="1">
      <alignment vertical="center"/>
    </xf>
    <xf numFmtId="0" fontId="19" fillId="0" borderId="8" xfId="112" applyFont="1" applyFill="1" applyBorder="1" applyAlignment="1">
      <alignment vertical="justify"/>
    </xf>
    <xf numFmtId="0" fontId="19" fillId="0" borderId="14" xfId="112" applyFont="1" applyFill="1" applyBorder="1" applyAlignment="1">
      <alignment vertical="justify"/>
    </xf>
    <xf numFmtId="0" fontId="19" fillId="0" borderId="19" xfId="112" applyFont="1" applyFill="1" applyBorder="1" applyAlignment="1">
      <alignment vertical="justify"/>
    </xf>
    <xf numFmtId="0" fontId="19" fillId="3" borderId="13" xfId="112" applyFont="1" applyFill="1" applyBorder="1" applyAlignment="1">
      <alignment horizontal="center" vertical="center"/>
    </xf>
    <xf numFmtId="0" fontId="38" fillId="0" borderId="18" xfId="0" applyFont="1" applyBorder="1" applyAlignment="1">
      <alignment horizontal="center" vertical="center" wrapText="1"/>
    </xf>
    <xf numFmtId="0" fontId="39" fillId="0" borderId="18" xfId="0" applyFont="1" applyBorder="1" applyAlignment="1">
      <alignment horizontal="center" vertical="center" wrapText="1"/>
    </xf>
    <xf numFmtId="0" fontId="0" fillId="0" borderId="9" xfId="0" applyFill="1" applyBorder="1" applyAlignment="1">
      <alignment horizontal="center"/>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7" fillId="2" borderId="24" xfId="112" applyFont="1" applyFill="1" applyBorder="1" applyAlignment="1">
      <alignment horizontal="center" vertical="justify"/>
    </xf>
    <xf numFmtId="0" fontId="19" fillId="2" borderId="24" xfId="112" applyFont="1" applyFill="1" applyBorder="1" applyAlignment="1">
      <alignment horizontal="center" vertical="center" wrapText="1"/>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7" fillId="4" borderId="3" xfId="112" applyFont="1" applyFill="1" applyBorder="1" applyAlignment="1">
      <alignment horizontal="center" vertical="justify" wrapText="1"/>
    </xf>
    <xf numFmtId="0" fontId="0" fillId="0" borderId="27" xfId="0" applyBorder="1" applyAlignment="1">
      <alignment horizontal="center" vertical="justify" wrapText="1"/>
    </xf>
    <xf numFmtId="0" fontId="0" fillId="0" borderId="2" xfId="0" applyBorder="1" applyAlignment="1">
      <alignment horizontal="center" vertical="justify" wrapText="1"/>
    </xf>
    <xf numFmtId="0" fontId="19" fillId="4" borderId="3" xfId="112" applyFont="1" applyFill="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9" fillId="3" borderId="3" xfId="112" applyFont="1" applyFill="1" applyBorder="1" applyAlignment="1">
      <alignment horizontal="center"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8" xfId="112" applyFont="1" applyFill="1" applyBorder="1" applyAlignment="1">
      <alignment horizontal="center" vertical="center"/>
    </xf>
    <xf numFmtId="0" fontId="19" fillId="0" borderId="10" xfId="112" applyFont="1" applyFill="1" applyBorder="1" applyAlignment="1">
      <alignment horizontal="center" vertical="center"/>
    </xf>
    <xf numFmtId="0" fontId="19" fillId="0" borderId="14" xfId="112" applyFont="1" applyFill="1" applyBorder="1" applyAlignment="1">
      <alignment horizontal="center" vertical="center"/>
    </xf>
    <xf numFmtId="0" fontId="19" fillId="0" borderId="13" xfId="112" applyFont="1" applyFill="1" applyBorder="1" applyAlignment="1">
      <alignment horizontal="center" vertical="center"/>
    </xf>
    <xf numFmtId="0" fontId="0" fillId="0" borderId="27" xfId="0" applyBorder="1" applyAlignment="1">
      <alignment vertical="justify" wrapText="1"/>
    </xf>
    <xf numFmtId="0" fontId="0" fillId="0" borderId="2" xfId="0" applyBorder="1" applyAlignment="1">
      <alignment vertical="justify" wrapText="1"/>
    </xf>
    <xf numFmtId="17" fontId="7" fillId="0" borderId="24"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0" fontId="26" fillId="0" borderId="21" xfId="111" applyNumberFormat="1" applyFont="1" applyBorder="1" applyAlignment="1">
      <alignment horizontal="center" vertical="center"/>
    </xf>
    <xf numFmtId="10" fontId="26" fillId="0" borderId="22" xfId="111" applyNumberFormat="1" applyFont="1" applyBorder="1" applyAlignment="1">
      <alignment horizontal="center" vertical="center"/>
    </xf>
    <xf numFmtId="10" fontId="26" fillId="0" borderId="23"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2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Normal 7" xfId="119"/>
    <cellStyle name="Porcentaje" xfId="97" builtinId="5"/>
    <cellStyle name="Porcentaje 3" xfId="111"/>
    <cellStyle name="Porcentual 2" xfId="107"/>
  </cellStyles>
  <dxfs count="14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icitaciones/licitacion%20Rampa/EVALUACION%20TECNICA%2003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ORREC. ARITM."/>
      <sheetName val="PROPUESTA ECONOMICA"/>
    </sheetNames>
    <sheetDataSet>
      <sheetData sheetId="0"/>
      <sheetData sheetId="1">
        <row r="6">
          <cell r="D6">
            <v>103640298</v>
          </cell>
          <cell r="K6">
            <v>580521302</v>
          </cell>
          <cell r="O6">
            <v>277122641</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70"/>
  <sheetViews>
    <sheetView view="pageBreakPreview" topLeftCell="A20" zoomScale="80" zoomScaleNormal="80" zoomScaleSheetLayoutView="80" zoomScalePageLayoutView="70" workbookViewId="0">
      <selection activeCell="B53" sqref="B53"/>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6384" width="11.42578125" style="90"/>
  </cols>
  <sheetData>
    <row r="1" spans="1:10" s="85" customFormat="1" ht="17.25" customHeight="1" x14ac:dyDescent="0.25">
      <c r="A1" s="84" t="s">
        <v>103</v>
      </c>
      <c r="B1" s="84"/>
      <c r="C1" s="84"/>
      <c r="D1" s="84"/>
      <c r="E1" s="84"/>
      <c r="F1" s="84"/>
      <c r="G1" s="84"/>
      <c r="H1" s="84"/>
      <c r="I1" s="84"/>
      <c r="J1" s="84"/>
    </row>
    <row r="2" spans="1:10" s="85" customFormat="1" ht="17.25" customHeight="1" x14ac:dyDescent="0.25">
      <c r="A2" s="84" t="s">
        <v>104</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165</v>
      </c>
      <c r="B4" s="84"/>
      <c r="C4" s="84"/>
      <c r="D4" s="84"/>
      <c r="E4" s="84"/>
      <c r="F4" s="84"/>
      <c r="G4" s="84"/>
      <c r="H4" s="84"/>
      <c r="I4" s="84"/>
      <c r="J4" s="84"/>
    </row>
    <row r="5" spans="1:10" s="85" customFormat="1" ht="16.5" customHeight="1" x14ac:dyDescent="0.25">
      <c r="A5" s="84" t="s">
        <v>119</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76.5" customHeight="1" x14ac:dyDescent="0.25">
      <c r="A7" s="229" t="s">
        <v>166</v>
      </c>
      <c r="B7" s="229"/>
      <c r="C7" s="118"/>
      <c r="D7" s="118"/>
      <c r="E7" s="118"/>
      <c r="F7" s="118"/>
      <c r="G7" s="118"/>
      <c r="H7" s="118"/>
      <c r="I7" s="118"/>
      <c r="J7" s="118"/>
    </row>
    <row r="8" spans="1:10" s="85" customFormat="1" ht="15.75" x14ac:dyDescent="0.25">
      <c r="A8" s="88"/>
      <c r="B8" s="88"/>
      <c r="C8" s="89"/>
      <c r="D8" s="89"/>
      <c r="E8" s="89"/>
      <c r="F8" s="89"/>
      <c r="G8" s="89"/>
      <c r="H8" s="89"/>
      <c r="I8" s="89"/>
      <c r="J8" s="89"/>
    </row>
    <row r="9" spans="1:10" x14ac:dyDescent="0.2">
      <c r="A9" s="230" t="s">
        <v>0</v>
      </c>
      <c r="B9" s="230" t="s">
        <v>105</v>
      </c>
      <c r="C9" s="233">
        <v>1</v>
      </c>
      <c r="D9" s="233"/>
      <c r="E9" s="233">
        <v>2</v>
      </c>
      <c r="F9" s="233"/>
      <c r="G9" s="233">
        <v>3</v>
      </c>
      <c r="H9" s="233"/>
      <c r="I9" s="233">
        <v>4</v>
      </c>
      <c r="J9" s="233"/>
    </row>
    <row r="10" spans="1:10" ht="39.950000000000003" customHeight="1" x14ac:dyDescent="0.2">
      <c r="A10" s="231"/>
      <c r="B10" s="232"/>
      <c r="C10" s="234" t="s">
        <v>164</v>
      </c>
      <c r="D10" s="234"/>
      <c r="E10" s="234" t="s">
        <v>167</v>
      </c>
      <c r="F10" s="234"/>
      <c r="G10" s="234" t="s">
        <v>168</v>
      </c>
      <c r="H10" s="234"/>
      <c r="I10" s="234" t="s">
        <v>169</v>
      </c>
      <c r="J10" s="234"/>
    </row>
    <row r="11" spans="1:10" ht="39.950000000000003" customHeight="1" x14ac:dyDescent="0.2">
      <c r="A11" s="232"/>
      <c r="B11" s="136" t="s">
        <v>106</v>
      </c>
      <c r="C11" s="136" t="s">
        <v>107</v>
      </c>
      <c r="D11" s="137" t="s">
        <v>108</v>
      </c>
      <c r="E11" s="136" t="s">
        <v>107</v>
      </c>
      <c r="F11" s="137" t="s">
        <v>108</v>
      </c>
      <c r="G11" s="136" t="s">
        <v>107</v>
      </c>
      <c r="H11" s="137" t="s">
        <v>108</v>
      </c>
      <c r="I11" s="136" t="s">
        <v>107</v>
      </c>
      <c r="J11" s="137" t="s">
        <v>108</v>
      </c>
    </row>
    <row r="12" spans="1:10" ht="24.95" customHeight="1" x14ac:dyDescent="0.2">
      <c r="A12" s="185" t="s">
        <v>121</v>
      </c>
      <c r="B12" s="138" t="s">
        <v>109</v>
      </c>
      <c r="C12" s="139"/>
      <c r="D12" s="139"/>
      <c r="E12" s="139"/>
      <c r="F12" s="139"/>
      <c r="G12" s="139"/>
      <c r="H12" s="139"/>
      <c r="I12" s="139"/>
      <c r="J12" s="139"/>
    </row>
    <row r="13" spans="1:10" ht="388.5" customHeight="1" x14ac:dyDescent="0.2">
      <c r="A13" s="235" t="s">
        <v>122</v>
      </c>
      <c r="B13" s="140" t="s">
        <v>203</v>
      </c>
      <c r="C13" s="115" t="s">
        <v>110</v>
      </c>
      <c r="D13" s="137" t="s">
        <v>182</v>
      </c>
      <c r="E13" s="204" t="s">
        <v>110</v>
      </c>
      <c r="F13" s="198" t="s">
        <v>192</v>
      </c>
      <c r="G13" s="204" t="str">
        <f>+G14</f>
        <v>SI</v>
      </c>
      <c r="H13" s="208" t="s">
        <v>193</v>
      </c>
      <c r="I13" s="115" t="str">
        <f>+I14</f>
        <v>SI</v>
      </c>
      <c r="J13" s="137" t="s">
        <v>204</v>
      </c>
    </row>
    <row r="14" spans="1:10" s="85" customFormat="1" ht="48.75" customHeight="1" x14ac:dyDescent="0.25">
      <c r="A14" s="236"/>
      <c r="B14" s="141" t="s">
        <v>170</v>
      </c>
      <c r="C14" s="115" t="s">
        <v>110</v>
      </c>
      <c r="D14" s="142">
        <v>12931327657</v>
      </c>
      <c r="E14" s="204" t="str">
        <f>+IF(F14&gt;=[5]VTE!$D$6,"SI","NO")</f>
        <v>SI</v>
      </c>
      <c r="F14" s="205">
        <f>+[5]VTE!K6</f>
        <v>580521302</v>
      </c>
      <c r="G14" s="204" t="str">
        <f>+IF(H14&gt;=[5]VTE!$D$6,"SI","NO")</f>
        <v>SI</v>
      </c>
      <c r="H14" s="205">
        <f>+[5]VTE!O6</f>
        <v>277122641</v>
      </c>
      <c r="I14" s="115" t="str">
        <f>+IF(J14&gt;=VTE!$D$6,"SI","NO")</f>
        <v>SI</v>
      </c>
      <c r="J14" s="143">
        <f>+VTE!S6</f>
        <v>286366296</v>
      </c>
    </row>
    <row r="15" spans="1:10" s="85" customFormat="1" ht="69.75" customHeight="1" x14ac:dyDescent="0.25">
      <c r="A15" s="237"/>
      <c r="B15" s="144" t="s">
        <v>161</v>
      </c>
      <c r="C15" s="145" t="s">
        <v>111</v>
      </c>
      <c r="D15" s="145" t="s">
        <v>111</v>
      </c>
      <c r="E15" s="206" t="s">
        <v>111</v>
      </c>
      <c r="F15" s="206" t="s">
        <v>111</v>
      </c>
      <c r="G15" s="206" t="s">
        <v>111</v>
      </c>
      <c r="H15" s="206" t="s">
        <v>111</v>
      </c>
      <c r="I15" s="145" t="s">
        <v>111</v>
      </c>
      <c r="J15" s="145" t="s">
        <v>111</v>
      </c>
    </row>
    <row r="16" spans="1:10" ht="24.95" customHeight="1" x14ac:dyDescent="0.2">
      <c r="A16" s="185" t="s">
        <v>157</v>
      </c>
      <c r="B16" s="146" t="s">
        <v>137</v>
      </c>
      <c r="C16" s="147"/>
      <c r="D16" s="147"/>
      <c r="E16" s="207"/>
      <c r="F16" s="207"/>
      <c r="G16" s="207"/>
      <c r="H16" s="207"/>
      <c r="I16" s="147"/>
      <c r="J16" s="147"/>
    </row>
    <row r="17" spans="1:16" ht="102.75" customHeight="1" x14ac:dyDescent="0.2">
      <c r="A17" s="189"/>
      <c r="B17" s="140" t="s">
        <v>176</v>
      </c>
      <c r="C17" s="115" t="s">
        <v>110</v>
      </c>
      <c r="D17" s="115" t="s">
        <v>183</v>
      </c>
      <c r="E17" s="204" t="s">
        <v>110</v>
      </c>
      <c r="F17" s="204" t="s">
        <v>178</v>
      </c>
      <c r="G17" s="204" t="s">
        <v>110</v>
      </c>
      <c r="H17" s="204" t="s">
        <v>187</v>
      </c>
      <c r="I17" s="115" t="s">
        <v>110</v>
      </c>
      <c r="J17" s="204" t="s">
        <v>207</v>
      </c>
    </row>
    <row r="18" spans="1:16" ht="275.25" customHeight="1" x14ac:dyDescent="0.2">
      <c r="A18" s="190"/>
      <c r="B18" s="140" t="s">
        <v>177</v>
      </c>
      <c r="C18" s="115" t="s">
        <v>110</v>
      </c>
      <c r="D18" s="115" t="s">
        <v>184</v>
      </c>
      <c r="E18" s="204" t="s">
        <v>110</v>
      </c>
      <c r="F18" s="204" t="s">
        <v>214</v>
      </c>
      <c r="G18" s="204" t="s">
        <v>110</v>
      </c>
      <c r="H18" s="209" t="s">
        <v>188</v>
      </c>
      <c r="I18" s="115" t="s">
        <v>110</v>
      </c>
      <c r="J18" s="209" t="s">
        <v>208</v>
      </c>
    </row>
    <row r="19" spans="1:16" ht="255" customHeight="1" x14ac:dyDescent="0.2">
      <c r="A19" s="191"/>
      <c r="B19" s="140" t="s">
        <v>172</v>
      </c>
      <c r="C19" s="115" t="s">
        <v>110</v>
      </c>
      <c r="D19" s="115" t="s">
        <v>185</v>
      </c>
      <c r="E19" s="204" t="s">
        <v>110</v>
      </c>
      <c r="F19" s="204" t="s">
        <v>179</v>
      </c>
      <c r="G19" s="204" t="s">
        <v>110</v>
      </c>
      <c r="H19" s="204" t="s">
        <v>189</v>
      </c>
      <c r="I19" s="115" t="s">
        <v>158</v>
      </c>
      <c r="J19" s="204" t="s">
        <v>209</v>
      </c>
    </row>
    <row r="20" spans="1:16" ht="207.75" customHeight="1" x14ac:dyDescent="0.2">
      <c r="A20" s="148"/>
      <c r="B20" s="140" t="s">
        <v>173</v>
      </c>
      <c r="C20" s="115" t="s">
        <v>110</v>
      </c>
      <c r="D20" s="115" t="s">
        <v>186</v>
      </c>
      <c r="E20" s="204" t="s">
        <v>110</v>
      </c>
      <c r="F20" s="204" t="s">
        <v>211</v>
      </c>
      <c r="G20" s="204" t="s">
        <v>110</v>
      </c>
      <c r="H20" s="204" t="s">
        <v>190</v>
      </c>
      <c r="I20" s="115" t="s">
        <v>110</v>
      </c>
      <c r="J20" s="204" t="s">
        <v>210</v>
      </c>
    </row>
    <row r="21" spans="1:16" ht="24.95" customHeight="1" x14ac:dyDescent="0.2">
      <c r="A21" s="117" t="s">
        <v>138</v>
      </c>
      <c r="B21" s="146" t="s">
        <v>139</v>
      </c>
      <c r="C21" s="147"/>
      <c r="D21" s="147"/>
      <c r="E21" s="147"/>
      <c r="F21" s="147"/>
      <c r="G21" s="147"/>
      <c r="H21" s="147"/>
      <c r="I21" s="147"/>
      <c r="J21" s="147"/>
    </row>
    <row r="22" spans="1:16" ht="48.75" customHeight="1" x14ac:dyDescent="0.2">
      <c r="A22" s="136"/>
      <c r="B22" s="149" t="s">
        <v>140</v>
      </c>
      <c r="C22" s="115"/>
      <c r="D22" s="116"/>
      <c r="E22" s="115"/>
      <c r="F22" s="116"/>
      <c r="G22" s="115"/>
      <c r="H22" s="116"/>
      <c r="I22" s="115"/>
      <c r="J22" s="116"/>
    </row>
    <row r="23" spans="1:16" ht="13.5" thickBot="1" x14ac:dyDescent="0.25">
      <c r="A23" s="91"/>
      <c r="B23" s="91"/>
      <c r="C23" s="91"/>
      <c r="D23" s="91"/>
      <c r="E23" s="91"/>
      <c r="F23" s="91"/>
      <c r="G23" s="91"/>
      <c r="H23" s="91"/>
      <c r="I23" s="91"/>
      <c r="J23" s="91"/>
    </row>
    <row r="24" spans="1:16" s="92" customFormat="1" ht="19.5" customHeight="1" thickBot="1" x14ac:dyDescent="0.3">
      <c r="A24" s="240" t="s">
        <v>112</v>
      </c>
      <c r="B24" s="241"/>
      <c r="C24" s="238" t="s">
        <v>123</v>
      </c>
      <c r="D24" s="239"/>
      <c r="E24" s="238" t="s">
        <v>123</v>
      </c>
      <c r="F24" s="239"/>
      <c r="G24" s="238" t="s">
        <v>123</v>
      </c>
      <c r="H24" s="239"/>
      <c r="I24" s="238" t="s">
        <v>160</v>
      </c>
      <c r="J24" s="239"/>
    </row>
    <row r="25" spans="1:16" x14ac:dyDescent="0.2">
      <c r="D25" s="94"/>
    </row>
    <row r="26" spans="1:16" s="98" customFormat="1" ht="15.75" hidden="1" x14ac:dyDescent="0.25">
      <c r="A26" s="150"/>
      <c r="B26" s="151" t="s">
        <v>141</v>
      </c>
      <c r="C26" s="92"/>
      <c r="D26" s="152">
        <f>+D22</f>
        <v>0</v>
      </c>
      <c r="E26" s="150"/>
      <c r="F26" s="152">
        <f>+F22</f>
        <v>0</v>
      </c>
      <c r="G26" s="150"/>
      <c r="H26" s="152">
        <f>+H22</f>
        <v>0</v>
      </c>
      <c r="I26" s="150"/>
      <c r="J26" s="152">
        <f>+J22</f>
        <v>0</v>
      </c>
    </row>
    <row r="27" spans="1:16" s="98" customFormat="1" ht="15.75" hidden="1" x14ac:dyDescent="0.25">
      <c r="A27" s="150"/>
      <c r="B27" s="151" t="s">
        <v>142</v>
      </c>
      <c r="C27" s="92"/>
      <c r="D27" s="154" t="e">
        <f>+ROUND(IF(D26&lt;=VLOOKUP($B$46,formula,2,FALSE),800*(1-((VLOOKUP($B$46,formula,2,FALSE)-D26)/VLOOKUP($B$46,formula,2,FALSE))),800*(1-2*(ABS(VLOOKUP($B$46,formula,2,FALSE)-D26)/VLOOKUP($B$46,formula,2,FALSE)))),3)</f>
        <v>#DIV/0!</v>
      </c>
      <c r="E27" s="150"/>
      <c r="F27" s="154" t="e">
        <f>+ROUND(IF(F26&lt;=VLOOKUP($B$46,formula,2,FALSE),800*(1-((VLOOKUP($B$46,formula,2,FALSE)-F26)/VLOOKUP($B$46,formula,2,FALSE))),800*(1-2*(ABS(VLOOKUP($B$46,formula,2,FALSE)-F26)/VLOOKUP($B$46,formula,2,FALSE)))),3)</f>
        <v>#DIV/0!</v>
      </c>
      <c r="G27" s="150"/>
      <c r="H27" s="154" t="e">
        <f>+ROUND(IF(H26&lt;=VLOOKUP($B$46,formula,2,FALSE),800*(1-((VLOOKUP($B$46,formula,2,FALSE)-H26)/VLOOKUP($B$46,formula,2,FALSE))),800*(1-2*(ABS(VLOOKUP($B$46,formula,2,FALSE)-H26)/VLOOKUP($B$46,formula,2,FALSE)))),3)</f>
        <v>#DIV/0!</v>
      </c>
      <c r="I27" s="150"/>
      <c r="J27" s="154" t="e">
        <f>+ROUND(IF(J26&lt;=VLOOKUP($B$46,formula,2,FALSE),800*(1-((VLOOKUP($B$46,formula,2,FALSE)-J26)/VLOOKUP($B$46,formula,2,FALSE))),800*(1-2*(ABS(VLOOKUP($B$46,formula,2,FALSE)-J26)/VLOOKUP($B$46,formula,2,FALSE)))),3)</f>
        <v>#DIV/0!</v>
      </c>
    </row>
    <row r="28" spans="1:16" s="98" customFormat="1" ht="15.75" hidden="1" x14ac:dyDescent="0.25">
      <c r="A28" s="150"/>
      <c r="B28" s="151" t="s">
        <v>155</v>
      </c>
      <c r="C28" s="92"/>
      <c r="D28" s="150">
        <v>200</v>
      </c>
      <c r="E28" s="150"/>
      <c r="F28" s="150">
        <v>200</v>
      </c>
      <c r="G28" s="150"/>
      <c r="H28" s="150">
        <v>200</v>
      </c>
      <c r="I28" s="150"/>
      <c r="J28" s="150">
        <v>200</v>
      </c>
    </row>
    <row r="29" spans="1:16" s="98" customFormat="1" ht="15.75" hidden="1" x14ac:dyDescent="0.25">
      <c r="A29" s="150"/>
      <c r="B29" s="151" t="s">
        <v>143</v>
      </c>
      <c r="C29" s="92"/>
      <c r="D29" s="155" t="e">
        <f>SUM(D27:D28)</f>
        <v>#DIV/0!</v>
      </c>
      <c r="E29" s="150"/>
      <c r="F29" s="155" t="e">
        <f>SUM(F27:F28)</f>
        <v>#DIV/0!</v>
      </c>
      <c r="G29" s="150"/>
      <c r="H29" s="155" t="e">
        <f>SUM(H27:H28)</f>
        <v>#DIV/0!</v>
      </c>
      <c r="I29" s="150"/>
      <c r="J29" s="155" t="e">
        <f>SUM(J27:J28)</f>
        <v>#DIV/0!</v>
      </c>
    </row>
    <row r="30" spans="1:16" s="98" customFormat="1" ht="18" hidden="1" x14ac:dyDescent="0.25">
      <c r="A30" s="150"/>
      <c r="B30" s="151" t="s">
        <v>144</v>
      </c>
      <c r="C30" s="156"/>
      <c r="D30" s="157"/>
      <c r="E30" s="157"/>
      <c r="F30" s="157"/>
      <c r="G30" s="157"/>
      <c r="H30" s="157"/>
      <c r="I30" s="157"/>
      <c r="J30" s="157"/>
    </row>
    <row r="31" spans="1:16" s="98" customFormat="1" ht="15.75" hidden="1" x14ac:dyDescent="0.25">
      <c r="A31" s="150"/>
      <c r="B31" s="151"/>
      <c r="C31" s="96"/>
      <c r="D31" s="158"/>
      <c r="E31" s="159"/>
      <c r="F31" s="158"/>
      <c r="G31" s="159"/>
      <c r="H31" s="158"/>
      <c r="I31" s="159"/>
      <c r="J31" s="158"/>
    </row>
    <row r="32" spans="1:16" s="98" customFormat="1" ht="18" hidden="1" x14ac:dyDescent="0.25">
      <c r="A32" s="114" t="s">
        <v>145</v>
      </c>
      <c r="B32" s="184">
        <v>1450000000</v>
      </c>
      <c r="C32" s="96"/>
      <c r="D32" s="96"/>
      <c r="E32" s="159"/>
      <c r="F32" s="159"/>
      <c r="G32" s="159"/>
      <c r="H32" s="159"/>
      <c r="I32" s="159"/>
      <c r="J32" s="159"/>
      <c r="P32" s="99"/>
    </row>
    <row r="33" spans="1:16" s="98" customFormat="1" ht="15.75" hidden="1" x14ac:dyDescent="0.25">
      <c r="A33" s="160"/>
      <c r="B33" s="161"/>
      <c r="C33" s="96"/>
      <c r="D33" s="96"/>
      <c r="E33" s="159"/>
      <c r="F33" s="159"/>
      <c r="G33" s="159"/>
      <c r="H33" s="159"/>
      <c r="I33" s="159"/>
      <c r="J33" s="159"/>
    </row>
    <row r="34" spans="1:16" s="98" customFormat="1" ht="18" hidden="1" x14ac:dyDescent="0.25">
      <c r="A34" s="114" t="s">
        <v>152</v>
      </c>
      <c r="B34" s="193">
        <f>+MAX(C26:J26)</f>
        <v>0</v>
      </c>
      <c r="C34" s="96"/>
      <c r="D34" s="96"/>
      <c r="E34" s="159"/>
      <c r="F34" s="159"/>
      <c r="G34" s="159"/>
      <c r="H34" s="159"/>
      <c r="I34" s="159"/>
      <c r="J34" s="159"/>
      <c r="P34" s="99"/>
    </row>
    <row r="35" spans="1:16" s="98" customFormat="1" ht="15.75" hidden="1" x14ac:dyDescent="0.25">
      <c r="A35" s="160"/>
      <c r="B35" s="161"/>
      <c r="C35" s="96"/>
      <c r="D35" s="96"/>
      <c r="E35" s="159"/>
      <c r="F35" s="159"/>
      <c r="G35" s="159"/>
      <c r="H35" s="159"/>
      <c r="I35" s="159"/>
      <c r="J35" s="159"/>
    </row>
    <row r="36" spans="1:16" s="98" customFormat="1" ht="15.75" hidden="1" x14ac:dyDescent="0.25">
      <c r="A36" s="114" t="s">
        <v>146</v>
      </c>
      <c r="B36" s="162" t="s">
        <v>147</v>
      </c>
      <c r="C36" s="96"/>
      <c r="D36" s="153"/>
      <c r="E36" s="159"/>
      <c r="F36" s="159"/>
      <c r="G36" s="159"/>
      <c r="H36" s="159"/>
      <c r="I36" s="159"/>
      <c r="J36" s="159"/>
    </row>
    <row r="37" spans="1:16" s="98" customFormat="1" ht="18" hidden="1" x14ac:dyDescent="0.25">
      <c r="A37" s="163">
        <v>1</v>
      </c>
      <c r="B37" s="164">
        <f>+AVERAGE(D26:J26)</f>
        <v>0</v>
      </c>
      <c r="C37" s="96"/>
      <c r="D37" s="96"/>
      <c r="E37" s="159"/>
      <c r="F37" s="159"/>
      <c r="G37" s="159"/>
      <c r="H37" s="159"/>
      <c r="I37" s="159"/>
      <c r="J37" s="159"/>
    </row>
    <row r="38" spans="1:16" s="98" customFormat="1" ht="18" hidden="1" x14ac:dyDescent="0.25">
      <c r="A38" s="163">
        <v>2</v>
      </c>
      <c r="B38" s="164">
        <f>+(B37+B34)/2</f>
        <v>0</v>
      </c>
      <c r="C38" s="96"/>
      <c r="D38" s="96"/>
      <c r="E38" s="159"/>
      <c r="F38" s="159"/>
      <c r="G38" s="159"/>
      <c r="H38" s="159"/>
      <c r="I38" s="159"/>
      <c r="J38" s="159"/>
    </row>
    <row r="39" spans="1:16" s="98" customFormat="1" ht="18" hidden="1" x14ac:dyDescent="0.25">
      <c r="A39" s="163">
        <v>3</v>
      </c>
      <c r="B39" s="164" t="e">
        <f>+GEOMEAN(D26:J26,B32,B32)</f>
        <v>#NUM!</v>
      </c>
      <c r="C39" s="159"/>
      <c r="D39" s="96"/>
      <c r="E39" s="96"/>
      <c r="F39" s="96"/>
      <c r="G39" s="96"/>
      <c r="H39" s="96"/>
      <c r="I39" s="96"/>
      <c r="J39" s="96"/>
    </row>
    <row r="40" spans="1:16" s="98" customFormat="1" ht="15.75" hidden="1" x14ac:dyDescent="0.25">
      <c r="A40" s="96"/>
      <c r="B40" s="161"/>
      <c r="C40" s="159"/>
      <c r="D40" s="96"/>
      <c r="E40" s="96"/>
      <c r="F40" s="96"/>
      <c r="G40" s="96"/>
      <c r="H40" s="96"/>
      <c r="I40" s="96"/>
      <c r="J40" s="96"/>
    </row>
    <row r="41" spans="1:16" s="98" customFormat="1" ht="18" hidden="1" x14ac:dyDescent="0.25">
      <c r="A41" s="165" t="s">
        <v>148</v>
      </c>
      <c r="B41" s="166">
        <f>+COUNT(C26:J26)</f>
        <v>4</v>
      </c>
      <c r="C41" s="159"/>
      <c r="D41" s="96"/>
      <c r="E41" s="96"/>
      <c r="F41" s="159"/>
      <c r="G41" s="159"/>
      <c r="H41" s="159"/>
      <c r="I41" s="159"/>
      <c r="J41" s="159"/>
    </row>
    <row r="42" spans="1:16" s="98" customFormat="1" ht="18" hidden="1" x14ac:dyDescent="0.25">
      <c r="A42" s="167" t="s">
        <v>149</v>
      </c>
      <c r="B42" s="168">
        <f>+IF(AND(1&lt;=B41,B41&lt;=3),1,IF(AND(4&lt;=B41,B41&lt;=6),2,IF(AND(7&lt;=B41,B41&lt;=10),3,"NO APLICA")))</f>
        <v>2</v>
      </c>
      <c r="C42" s="159"/>
      <c r="D42" s="96"/>
      <c r="E42" s="96"/>
      <c r="F42" s="159"/>
      <c r="G42" s="159"/>
      <c r="H42" s="159"/>
      <c r="I42" s="159"/>
      <c r="J42" s="159"/>
    </row>
    <row r="43" spans="1:16" s="98" customFormat="1" ht="12.75" hidden="1" customHeight="1" x14ac:dyDescent="0.25">
      <c r="A43" s="169"/>
      <c r="B43" s="170"/>
      <c r="C43" s="159"/>
      <c r="D43" s="96"/>
      <c r="E43" s="96"/>
      <c r="F43" s="159"/>
      <c r="G43" s="159"/>
      <c r="H43" s="159"/>
      <c r="I43" s="159"/>
      <c r="J43" s="159"/>
    </row>
    <row r="44" spans="1:16" s="98" customFormat="1" ht="18" hidden="1" x14ac:dyDescent="0.25">
      <c r="A44" s="165" t="s">
        <v>150</v>
      </c>
      <c r="B44" s="171">
        <v>2963.58</v>
      </c>
      <c r="C44" s="159"/>
      <c r="D44" s="96"/>
      <c r="E44" s="96"/>
      <c r="F44" s="159"/>
      <c r="G44" s="159"/>
      <c r="H44" s="159"/>
      <c r="I44" s="159"/>
      <c r="J44" s="159"/>
    </row>
    <row r="45" spans="1:16" s="98" customFormat="1" ht="18" hidden="1" x14ac:dyDescent="0.25">
      <c r="A45" s="165" t="s">
        <v>151</v>
      </c>
      <c r="B45" s="172">
        <f>+MOD(B44,INT(B44))</f>
        <v>0.57999999999992724</v>
      </c>
      <c r="C45" s="159"/>
      <c r="D45" s="96"/>
      <c r="E45" s="96"/>
      <c r="F45" s="159"/>
      <c r="G45" s="159"/>
      <c r="H45" s="159"/>
      <c r="I45" s="159"/>
      <c r="J45" s="159"/>
    </row>
    <row r="46" spans="1:16" s="98" customFormat="1" ht="32.25" hidden="1" customHeight="1" x14ac:dyDescent="0.25">
      <c r="A46" s="165" t="s">
        <v>146</v>
      </c>
      <c r="B46" s="192">
        <f>+IF(AND(0&lt;=B45,B45&lt;=0.33),1,IF(AND(0.34&lt;=B45,B45&lt;=0.66),2,IF(AND(0.67&lt;=B45,B45&lt;=0.99),3,"NO APLICA")))</f>
        <v>2</v>
      </c>
      <c r="C46" s="159"/>
      <c r="D46" s="96"/>
      <c r="E46" s="96"/>
      <c r="F46" s="159"/>
      <c r="G46" s="159"/>
      <c r="H46" s="159"/>
      <c r="I46" s="159"/>
      <c r="J46" s="159"/>
    </row>
    <row r="47" spans="1:16" x14ac:dyDescent="0.2">
      <c r="D47" s="94"/>
    </row>
    <row r="48" spans="1:16" ht="12.75" customHeight="1" x14ac:dyDescent="0.2">
      <c r="C48" s="94"/>
      <c r="E48" s="95"/>
      <c r="G48" s="95"/>
      <c r="I48" s="95"/>
    </row>
    <row r="49" spans="2:10" ht="12.75" customHeight="1" x14ac:dyDescent="0.2">
      <c r="B49" s="87" t="s">
        <v>113</v>
      </c>
      <c r="C49" s="94"/>
      <c r="E49" s="95"/>
      <c r="G49" s="95"/>
      <c r="I49" s="95"/>
    </row>
    <row r="50" spans="2:10" ht="12.75" customHeight="1" x14ac:dyDescent="0.2">
      <c r="C50" s="94"/>
      <c r="E50" s="95"/>
      <c r="G50" s="95"/>
      <c r="I50" s="95"/>
    </row>
    <row r="51" spans="2:10" ht="12.75" customHeight="1" x14ac:dyDescent="0.2">
      <c r="C51" s="94"/>
      <c r="E51" s="95"/>
      <c r="G51" s="95"/>
      <c r="I51" s="95"/>
    </row>
    <row r="52" spans="2:10" ht="18.75" customHeight="1" x14ac:dyDescent="0.2">
      <c r="B52" s="96"/>
      <c r="E52" s="95"/>
      <c r="G52" s="95"/>
      <c r="I52" s="95"/>
    </row>
    <row r="53" spans="2:10" ht="15.75" x14ac:dyDescent="0.2">
      <c r="B53" s="97" t="s">
        <v>215</v>
      </c>
      <c r="C53" s="94"/>
      <c r="E53" s="95"/>
      <c r="G53" s="95"/>
      <c r="I53" s="95"/>
    </row>
    <row r="54" spans="2:10" ht="15.75" x14ac:dyDescent="0.25">
      <c r="B54" s="98" t="s">
        <v>154</v>
      </c>
      <c r="C54" s="94"/>
      <c r="E54" s="95"/>
      <c r="G54" s="95"/>
      <c r="I54" s="95"/>
    </row>
    <row r="55" spans="2:10" ht="12.75" customHeight="1" x14ac:dyDescent="0.2">
      <c r="C55" s="94"/>
      <c r="E55" s="95"/>
      <c r="G55" s="95"/>
      <c r="I55" s="95"/>
    </row>
    <row r="56" spans="2:10" ht="12.75" customHeight="1" x14ac:dyDescent="0.2">
      <c r="C56" s="94"/>
      <c r="E56" s="95"/>
      <c r="G56" s="95"/>
      <c r="I56" s="95"/>
    </row>
    <row r="57" spans="2:10" ht="14.25" customHeight="1" x14ac:dyDescent="0.25">
      <c r="B57" s="98"/>
      <c r="C57" s="98"/>
      <c r="D57" s="99"/>
      <c r="E57" s="99"/>
      <c r="F57" s="98"/>
      <c r="G57" s="99"/>
      <c r="H57" s="98"/>
      <c r="I57" s="99"/>
      <c r="J57" s="98"/>
    </row>
    <row r="58" spans="2:10" ht="15.75" x14ac:dyDescent="0.2">
      <c r="B58" s="97" t="s">
        <v>115</v>
      </c>
      <c r="D58" s="97"/>
      <c r="E58" s="97"/>
      <c r="F58" s="97"/>
      <c r="G58" s="97"/>
      <c r="H58" s="97"/>
      <c r="I58" s="97"/>
      <c r="J58" s="97"/>
    </row>
    <row r="59" spans="2:10" ht="15.75" x14ac:dyDescent="0.25">
      <c r="B59" s="98" t="s">
        <v>116</v>
      </c>
      <c r="D59" s="99"/>
      <c r="E59" s="99"/>
      <c r="F59" s="98"/>
      <c r="G59" s="99"/>
      <c r="H59" s="98"/>
      <c r="I59" s="99"/>
      <c r="J59" s="98"/>
    </row>
    <row r="60" spans="2:10" ht="15.75" x14ac:dyDescent="0.25">
      <c r="B60" s="98" t="s">
        <v>117</v>
      </c>
      <c r="D60" s="99"/>
      <c r="E60" s="99"/>
      <c r="F60" s="98"/>
      <c r="G60" s="99"/>
      <c r="H60" s="98"/>
      <c r="I60" s="99"/>
      <c r="J60" s="98"/>
    </row>
    <row r="61" spans="2:10" ht="14.25" customHeight="1" x14ac:dyDescent="0.25">
      <c r="B61" s="98"/>
      <c r="C61" s="99"/>
      <c r="D61" s="99"/>
      <c r="E61" s="98"/>
      <c r="F61" s="98"/>
      <c r="G61" s="98"/>
      <c r="H61" s="98"/>
      <c r="I61" s="98"/>
      <c r="J61" s="98"/>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row r="70" spans="1:4" s="94" customFormat="1" x14ac:dyDescent="0.25">
      <c r="A70" s="93"/>
      <c r="C70" s="95"/>
      <c r="D70" s="95"/>
    </row>
  </sheetData>
  <mergeCells count="17">
    <mergeCell ref="A13:A15"/>
    <mergeCell ref="I9:J9"/>
    <mergeCell ref="I10:J10"/>
    <mergeCell ref="I24:J24"/>
    <mergeCell ref="G9:H9"/>
    <mergeCell ref="G10:H10"/>
    <mergeCell ref="A24:B24"/>
    <mergeCell ref="C24:D24"/>
    <mergeCell ref="E24:F24"/>
    <mergeCell ref="G24:H24"/>
    <mergeCell ref="A7:B7"/>
    <mergeCell ref="A9:A11"/>
    <mergeCell ref="B9:B10"/>
    <mergeCell ref="C9:D9"/>
    <mergeCell ref="E9:F9"/>
    <mergeCell ref="C10:D10"/>
    <mergeCell ref="E10:F10"/>
  </mergeCells>
  <conditionalFormatting sqref="C14:D15">
    <cfRule type="cellIs" dxfId="140" priority="340" operator="equal">
      <formula>"NO"</formula>
    </cfRule>
  </conditionalFormatting>
  <conditionalFormatting sqref="C24:D24">
    <cfRule type="cellIs" dxfId="139" priority="339" operator="equal">
      <formula>"NO HABIL"</formula>
    </cfRule>
  </conditionalFormatting>
  <conditionalFormatting sqref="C13">
    <cfRule type="cellIs" dxfId="138" priority="338" operator="equal">
      <formula>"NO"</formula>
    </cfRule>
  </conditionalFormatting>
  <conditionalFormatting sqref="C16:D16">
    <cfRule type="cellIs" dxfId="137" priority="334" operator="equal">
      <formula>"NO"</formula>
    </cfRule>
  </conditionalFormatting>
  <conditionalFormatting sqref="C22">
    <cfRule type="cellIs" dxfId="136" priority="333" operator="equal">
      <formula>"NO"</formula>
    </cfRule>
  </conditionalFormatting>
  <conditionalFormatting sqref="C21:F21">
    <cfRule type="cellIs" dxfId="135" priority="332" operator="equal">
      <formula>"NO"</formula>
    </cfRule>
  </conditionalFormatting>
  <conditionalFormatting sqref="G21:H21">
    <cfRule type="cellIs" dxfId="134" priority="330" operator="equal">
      <formula>"NO"</formula>
    </cfRule>
  </conditionalFormatting>
  <conditionalFormatting sqref="C17:C18">
    <cfRule type="cellIs" dxfId="133" priority="329" operator="equal">
      <formula>"NO"</formula>
    </cfRule>
  </conditionalFormatting>
  <conditionalFormatting sqref="C19">
    <cfRule type="cellIs" dxfId="132" priority="328" operator="equal">
      <formula>"NO"</formula>
    </cfRule>
  </conditionalFormatting>
  <conditionalFormatting sqref="D22">
    <cfRule type="cellIs" dxfId="131" priority="327" operator="equal">
      <formula>"NO"</formula>
    </cfRule>
  </conditionalFormatting>
  <conditionalFormatting sqref="E22">
    <cfRule type="cellIs" dxfId="130" priority="326" operator="equal">
      <formula>"NO"</formula>
    </cfRule>
  </conditionalFormatting>
  <conditionalFormatting sqref="G22">
    <cfRule type="cellIs" dxfId="129" priority="325" operator="equal">
      <formula>"NO"</formula>
    </cfRule>
  </conditionalFormatting>
  <conditionalFormatting sqref="C20">
    <cfRule type="cellIs" dxfId="128" priority="324" operator="equal">
      <formula>"NO"</formula>
    </cfRule>
  </conditionalFormatting>
  <conditionalFormatting sqref="I22">
    <cfRule type="cellIs" dxfId="127" priority="286" operator="equal">
      <formula>"NO"</formula>
    </cfRule>
  </conditionalFormatting>
  <conditionalFormatting sqref="I16:J16">
    <cfRule type="cellIs" dxfId="126" priority="290" operator="equal">
      <formula>"NO"</formula>
    </cfRule>
  </conditionalFormatting>
  <conditionalFormatting sqref="I21:J21">
    <cfRule type="cellIs" dxfId="125" priority="288" operator="equal">
      <formula>"NO"</formula>
    </cfRule>
  </conditionalFormatting>
  <conditionalFormatting sqref="I19">
    <cfRule type="cellIs" dxfId="124" priority="284" operator="equal">
      <formula>"NO"</formula>
    </cfRule>
  </conditionalFormatting>
  <conditionalFormatting sqref="I18">
    <cfRule type="cellIs" dxfId="123" priority="285" operator="equal">
      <formula>"NO"</formula>
    </cfRule>
  </conditionalFormatting>
  <conditionalFormatting sqref="I13">
    <cfRule type="cellIs" dxfId="122" priority="291" operator="equal">
      <formula>"NO"</formula>
    </cfRule>
  </conditionalFormatting>
  <conditionalFormatting sqref="I17">
    <cfRule type="cellIs" dxfId="121" priority="287" operator="equal">
      <formula>"NO"</formula>
    </cfRule>
  </conditionalFormatting>
  <conditionalFormatting sqref="C30 E30:H30">
    <cfRule type="cellIs" dxfId="120" priority="311" operator="equal">
      <formula>1</formula>
    </cfRule>
  </conditionalFormatting>
  <conditionalFormatting sqref="J14">
    <cfRule type="cellIs" dxfId="119" priority="292" operator="equal">
      <formula>"NO"</formula>
    </cfRule>
  </conditionalFormatting>
  <conditionalFormatting sqref="D30">
    <cfRule type="cellIs" dxfId="118" priority="273" operator="equal">
      <formula>1</formula>
    </cfRule>
  </conditionalFormatting>
  <conditionalFormatting sqref="I20">
    <cfRule type="cellIs" dxfId="117" priority="283" operator="equal">
      <formula>"NO"</formula>
    </cfRule>
  </conditionalFormatting>
  <conditionalFormatting sqref="I24:J24">
    <cfRule type="cellIs" dxfId="116" priority="282" operator="equal">
      <formula>"NO HABIL"</formula>
    </cfRule>
  </conditionalFormatting>
  <conditionalFormatting sqref="I30:J30">
    <cfRule type="cellIs" dxfId="115" priority="281" operator="equal">
      <formula>1</formula>
    </cfRule>
  </conditionalFormatting>
  <conditionalFormatting sqref="I14">
    <cfRule type="cellIs" dxfId="114" priority="280" operator="equal">
      <formula>"NO"</formula>
    </cfRule>
  </conditionalFormatting>
  <conditionalFormatting sqref="E24:F24">
    <cfRule type="cellIs" dxfId="113" priority="232" operator="equal">
      <formula>"NO HABIL"</formula>
    </cfRule>
  </conditionalFormatting>
  <conditionalFormatting sqref="G24:H24">
    <cfRule type="cellIs" dxfId="112" priority="231" operator="equal">
      <formula>"NO HABIL"</formula>
    </cfRule>
  </conditionalFormatting>
  <conditionalFormatting sqref="J13">
    <cfRule type="cellIs" dxfId="111" priority="118" operator="equal">
      <formula>"NO"</formula>
    </cfRule>
  </conditionalFormatting>
  <conditionalFormatting sqref="I15:J15">
    <cfRule type="cellIs" dxfId="110" priority="113" operator="equal">
      <formula>"NO"</formula>
    </cfRule>
  </conditionalFormatting>
  <conditionalFormatting sqref="D17">
    <cfRule type="cellIs" dxfId="109" priority="86" operator="equal">
      <formula>"NO"</formula>
    </cfRule>
  </conditionalFormatting>
  <conditionalFormatting sqref="F22">
    <cfRule type="cellIs" dxfId="108" priority="106" operator="equal">
      <formula>"NO"</formula>
    </cfRule>
  </conditionalFormatting>
  <conditionalFormatting sqref="H22">
    <cfRule type="cellIs" dxfId="107" priority="105" operator="equal">
      <formula>"NO"</formula>
    </cfRule>
  </conditionalFormatting>
  <conditionalFormatting sqref="J22">
    <cfRule type="cellIs" dxfId="106" priority="104" operator="equal">
      <formula>"NO"</formula>
    </cfRule>
  </conditionalFormatting>
  <conditionalFormatting sqref="D19">
    <cfRule type="cellIs" dxfId="105" priority="84" operator="equal">
      <formula>"NO"</formula>
    </cfRule>
  </conditionalFormatting>
  <conditionalFormatting sqref="D18">
    <cfRule type="cellIs" dxfId="104" priority="85" operator="equal">
      <formula>"NO"</formula>
    </cfRule>
  </conditionalFormatting>
  <conditionalFormatting sqref="D20">
    <cfRule type="cellIs" dxfId="103" priority="83" operator="equal">
      <formula>"NO"</formula>
    </cfRule>
  </conditionalFormatting>
  <conditionalFormatting sqref="D13">
    <cfRule type="cellIs" dxfId="102" priority="82" operator="equal">
      <formula>"NO"</formula>
    </cfRule>
  </conditionalFormatting>
  <conditionalFormatting sqref="E17:E18">
    <cfRule type="cellIs" dxfId="101" priority="26" operator="equal">
      <formula>"NO"</formula>
    </cfRule>
  </conditionalFormatting>
  <conditionalFormatting sqref="E16:F16">
    <cfRule type="cellIs" dxfId="100" priority="27" operator="equal">
      <formula>"NO"</formula>
    </cfRule>
  </conditionalFormatting>
  <conditionalFormatting sqref="E14:F15">
    <cfRule type="cellIs" dxfId="99" priority="29" operator="equal">
      <formula>"NO"</formula>
    </cfRule>
  </conditionalFormatting>
  <conditionalFormatting sqref="E13">
    <cfRule type="cellIs" dxfId="98" priority="28" operator="equal">
      <formula>"NO"</formula>
    </cfRule>
  </conditionalFormatting>
  <conditionalFormatting sqref="E20">
    <cfRule type="cellIs" dxfId="97" priority="24" operator="equal">
      <formula>"NO"</formula>
    </cfRule>
  </conditionalFormatting>
  <conditionalFormatting sqref="E19">
    <cfRule type="cellIs" dxfId="96" priority="25" operator="equal">
      <formula>"NO"</formula>
    </cfRule>
  </conditionalFormatting>
  <conditionalFormatting sqref="F13">
    <cfRule type="cellIs" dxfId="95" priority="23" operator="equal">
      <formula>"NO"</formula>
    </cfRule>
  </conditionalFormatting>
  <conditionalFormatting sqref="F19">
    <cfRule type="cellIs" dxfId="94" priority="20" operator="equal">
      <formula>"NO"</formula>
    </cfRule>
  </conditionalFormatting>
  <conditionalFormatting sqref="G19">
    <cfRule type="cellIs" dxfId="93" priority="13" operator="equal">
      <formula>"NO"</formula>
    </cfRule>
  </conditionalFormatting>
  <conditionalFormatting sqref="F20">
    <cfRule type="cellIs" dxfId="92" priority="19" operator="equal">
      <formula>"NO"</formula>
    </cfRule>
  </conditionalFormatting>
  <conditionalFormatting sqref="H14">
    <cfRule type="cellIs" dxfId="91" priority="18" operator="equal">
      <formula>"NO"</formula>
    </cfRule>
  </conditionalFormatting>
  <conditionalFormatting sqref="G13">
    <cfRule type="cellIs" dxfId="90" priority="17" operator="equal">
      <formula>"NO"</formula>
    </cfRule>
  </conditionalFormatting>
  <conditionalFormatting sqref="G16:H16">
    <cfRule type="cellIs" dxfId="89" priority="16" operator="equal">
      <formula>"NO"</formula>
    </cfRule>
  </conditionalFormatting>
  <conditionalFormatting sqref="G17">
    <cfRule type="cellIs" dxfId="88" priority="15" operator="equal">
      <formula>"NO"</formula>
    </cfRule>
  </conditionalFormatting>
  <conditionalFormatting sqref="G18">
    <cfRule type="cellIs" dxfId="87" priority="14" operator="equal">
      <formula>"NO"</formula>
    </cfRule>
  </conditionalFormatting>
  <conditionalFormatting sqref="G20">
    <cfRule type="cellIs" dxfId="86" priority="12" operator="equal">
      <formula>"NO"</formula>
    </cfRule>
  </conditionalFormatting>
  <conditionalFormatting sqref="G14">
    <cfRule type="cellIs" dxfId="85" priority="11" operator="equal">
      <formula>"NO"</formula>
    </cfRule>
  </conditionalFormatting>
  <conditionalFormatting sqref="G15:H15">
    <cfRule type="cellIs" dxfId="84" priority="10" operator="equal">
      <formula>"NO"</formula>
    </cfRule>
  </conditionalFormatting>
  <conditionalFormatting sqref="H18">
    <cfRule type="cellIs" dxfId="83" priority="9" operator="equal">
      <formula>"NO"</formula>
    </cfRule>
  </conditionalFormatting>
  <conditionalFormatting sqref="H20">
    <cfRule type="cellIs" dxfId="82" priority="5" operator="equal">
      <formula>"NO"</formula>
    </cfRule>
  </conditionalFormatting>
  <conditionalFormatting sqref="F18">
    <cfRule type="cellIs" dxfId="81" priority="21" operator="equal">
      <formula>"NO"</formula>
    </cfRule>
  </conditionalFormatting>
  <conditionalFormatting sqref="F17">
    <cfRule type="cellIs" dxfId="80" priority="22" operator="equal">
      <formula>"NO"</formula>
    </cfRule>
  </conditionalFormatting>
  <conditionalFormatting sqref="H17">
    <cfRule type="cellIs" dxfId="79" priority="8" operator="equal">
      <formula>"NO"</formula>
    </cfRule>
  </conditionalFormatting>
  <conditionalFormatting sqref="H13">
    <cfRule type="cellIs" dxfId="78" priority="7" operator="equal">
      <formula>"NO"</formula>
    </cfRule>
  </conditionalFormatting>
  <conditionalFormatting sqref="H19">
    <cfRule type="cellIs" dxfId="77" priority="6" operator="equal">
      <formula>"NO"</formula>
    </cfRule>
  </conditionalFormatting>
  <conditionalFormatting sqref="J18">
    <cfRule type="cellIs" dxfId="76" priority="4" operator="equal">
      <formula>"NO"</formula>
    </cfRule>
  </conditionalFormatting>
  <conditionalFormatting sqref="J19">
    <cfRule type="cellIs" dxfId="75" priority="3" operator="equal">
      <formula>"NO"</formula>
    </cfRule>
  </conditionalFormatting>
  <conditionalFormatting sqref="J17">
    <cfRule type="cellIs" dxfId="74" priority="2" operator="equal">
      <formula>"NO"</formula>
    </cfRule>
  </conditionalFormatting>
  <conditionalFormatting sqref="J20">
    <cfRule type="cellIs" dxfId="73"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topLeftCell="O37" zoomScale="90" zoomScaleNormal="90" workbookViewId="0">
      <selection activeCell="T64" sqref="T64"/>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s>
  <sheetData>
    <row r="1" spans="1:20" x14ac:dyDescent="0.25">
      <c r="G1" s="49"/>
      <c r="K1" s="49"/>
      <c r="O1" s="49"/>
      <c r="S1" s="49"/>
    </row>
    <row r="2" spans="1:20" x14ac:dyDescent="0.25">
      <c r="A2" s="243" t="s">
        <v>90</v>
      </c>
      <c r="B2" s="243"/>
      <c r="C2" s="50"/>
      <c r="D2" s="51" t="s">
        <v>91</v>
      </c>
      <c r="E2" s="50"/>
      <c r="F2" s="50"/>
      <c r="G2" s="194">
        <v>1</v>
      </c>
      <c r="H2" s="50"/>
      <c r="J2" s="50"/>
      <c r="K2" s="194">
        <v>2</v>
      </c>
      <c r="L2" s="50"/>
      <c r="N2" s="50"/>
      <c r="O2" s="194">
        <v>3</v>
      </c>
      <c r="P2" s="50"/>
      <c r="R2" s="50"/>
      <c r="S2" s="194">
        <v>4</v>
      </c>
      <c r="T2" s="50"/>
    </row>
    <row r="3" spans="1:20" ht="25.5" x14ac:dyDescent="0.25">
      <c r="A3" s="243"/>
      <c r="B3" s="243"/>
      <c r="C3" s="52"/>
      <c r="D3" s="53" t="s">
        <v>171</v>
      </c>
      <c r="E3" s="52"/>
      <c r="F3" s="52"/>
      <c r="G3" s="195" t="str">
        <f>'VERIFICACION TECNICA'!C10</f>
        <v>HECTOR EDUARDO RIOS FUENTES</v>
      </c>
      <c r="H3" s="52"/>
      <c r="J3" s="52"/>
      <c r="K3" s="195" t="str">
        <f>'VERIFICACION TECNICA'!E10</f>
        <v>VICTOR GABRIEL PARA JURADO</v>
      </c>
      <c r="L3" s="52"/>
      <c r="N3" s="52"/>
      <c r="O3" s="195" t="str">
        <f>'VERIFICACION TECNICA'!G10</f>
        <v>GUSTAVO ADOLFO ACOSTA</v>
      </c>
      <c r="P3" s="52"/>
      <c r="R3" s="52"/>
      <c r="S3" s="195" t="str">
        <f>'VERIFICACION TECNICA'!I10</f>
        <v>EDUARDO GOMEZ BOLAÑOS</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244" t="s">
        <v>92</v>
      </c>
      <c r="B6" s="245"/>
      <c r="D6" s="104">
        <v>127224290</v>
      </c>
      <c r="F6" s="102" t="s">
        <v>95</v>
      </c>
      <c r="G6" s="57">
        <f>SUM(G12:G13)</f>
        <v>11257748200</v>
      </c>
      <c r="H6" s="55"/>
      <c r="J6" s="102" t="s">
        <v>95</v>
      </c>
      <c r="K6" s="57">
        <f>SUM(K12:K13)</f>
        <v>1703565274</v>
      </c>
      <c r="L6" s="55"/>
      <c r="N6" s="102" t="s">
        <v>95</v>
      </c>
      <c r="O6" s="57">
        <f>SUM(O12:O13)</f>
        <v>277122641</v>
      </c>
      <c r="P6" s="55"/>
      <c r="R6" s="102" t="s">
        <v>95</v>
      </c>
      <c r="S6" s="57">
        <f>SUM(S12:S13)</f>
        <v>286366296</v>
      </c>
      <c r="T6" s="55"/>
    </row>
    <row r="7" spans="1:20" x14ac:dyDescent="0.25">
      <c r="A7" s="56"/>
      <c r="B7" s="56"/>
      <c r="D7" s="101"/>
      <c r="G7" s="101"/>
      <c r="H7" s="55"/>
      <c r="K7" s="101"/>
      <c r="L7" s="55"/>
      <c r="O7" s="101"/>
      <c r="P7" s="55"/>
      <c r="S7" s="101"/>
      <c r="T7" s="55"/>
    </row>
    <row r="8" spans="1:20" x14ac:dyDescent="0.25">
      <c r="A8" s="244" t="s">
        <v>159</v>
      </c>
      <c r="B8" s="245"/>
      <c r="D8" s="104">
        <f>+ROUND(D6*0.3,0)</f>
        <v>38167287</v>
      </c>
      <c r="F8" s="102" t="s">
        <v>93</v>
      </c>
      <c r="G8" s="105">
        <f>+SUMIF(F$17:F$63,F8,G$17:G$63)</f>
        <v>11257748200</v>
      </c>
      <c r="H8" s="55"/>
      <c r="J8" s="102" t="s">
        <v>93</v>
      </c>
      <c r="K8" s="105">
        <f>+SUMIF(J$17:J$63,J8,K$17:K$63)</f>
        <v>1703565274</v>
      </c>
      <c r="L8" s="55"/>
      <c r="N8" s="102" t="s">
        <v>93</v>
      </c>
      <c r="O8" s="105">
        <f>+SUMIF(N$17:N$63,N8,O$17:O$63)</f>
        <v>277122641</v>
      </c>
      <c r="P8" s="55"/>
      <c r="R8" s="102" t="s">
        <v>93</v>
      </c>
      <c r="S8" s="105">
        <f>+SUMIF(R$17:R$63,R8,S$17:S$63)</f>
        <v>286366296</v>
      </c>
      <c r="T8" s="55" t="s">
        <v>163</v>
      </c>
    </row>
    <row r="9" spans="1:20" x14ac:dyDescent="0.25">
      <c r="A9" s="56"/>
      <c r="B9" s="56"/>
      <c r="D9" s="101"/>
      <c r="G9" s="101"/>
      <c r="H9" s="55"/>
      <c r="K9" s="101"/>
      <c r="L9" s="55"/>
      <c r="O9" s="101"/>
      <c r="P9" s="55"/>
      <c r="S9" s="101"/>
      <c r="T9" s="55"/>
    </row>
    <row r="10" spans="1:20" x14ac:dyDescent="0.25">
      <c r="A10" s="246" t="s">
        <v>120</v>
      </c>
      <c r="B10" s="246"/>
      <c r="D10" s="247">
        <v>0.4</v>
      </c>
      <c r="F10" s="102">
        <v>1</v>
      </c>
      <c r="G10" s="103">
        <v>1</v>
      </c>
      <c r="H10" s="55"/>
      <c r="J10" s="102">
        <v>1</v>
      </c>
      <c r="K10" s="103">
        <v>1</v>
      </c>
      <c r="L10" s="55"/>
      <c r="N10" s="102">
        <v>1</v>
      </c>
      <c r="O10" s="103">
        <v>1</v>
      </c>
      <c r="P10" s="55"/>
      <c r="R10" s="102">
        <v>1</v>
      </c>
      <c r="S10" s="103">
        <v>0.6</v>
      </c>
      <c r="T10" s="55"/>
    </row>
    <row r="11" spans="1:20" x14ac:dyDescent="0.25">
      <c r="A11" s="246"/>
      <c r="B11" s="246"/>
      <c r="D11" s="247"/>
      <c r="F11" s="102"/>
      <c r="G11" s="103"/>
      <c r="H11" s="55"/>
      <c r="J11" s="102"/>
      <c r="K11" s="103"/>
      <c r="L11" s="55"/>
      <c r="N11" s="102"/>
      <c r="O11" s="103"/>
      <c r="P11" s="55"/>
      <c r="R11" s="102">
        <v>2</v>
      </c>
      <c r="S11" s="103">
        <v>0.4</v>
      </c>
      <c r="T11" s="55" t="s">
        <v>89</v>
      </c>
    </row>
    <row r="12" spans="1:20" x14ac:dyDescent="0.25">
      <c r="A12" s="246" t="s">
        <v>118</v>
      </c>
      <c r="B12" s="246"/>
      <c r="D12" s="248">
        <f>40%*D6</f>
        <v>50889716</v>
      </c>
      <c r="F12" s="102" t="s">
        <v>93</v>
      </c>
      <c r="G12" s="105">
        <f>+SUMIF(F$17:F$63,F12,G$17:G$63)</f>
        <v>11257748200</v>
      </c>
      <c r="H12" s="55"/>
      <c r="J12" s="102" t="s">
        <v>93</v>
      </c>
      <c r="K12" s="105">
        <f>+SUMIF(J$17:J$63,J12,K$17:K$63)</f>
        <v>1703565274</v>
      </c>
      <c r="L12" s="55"/>
      <c r="N12" s="102" t="s">
        <v>93</v>
      </c>
      <c r="O12" s="105">
        <f>+SUMIF(N$17:N$63,N12,O$17:O$63)</f>
        <v>277122641</v>
      </c>
      <c r="P12" s="55"/>
      <c r="R12" s="102" t="s">
        <v>93</v>
      </c>
      <c r="S12" s="105">
        <f>+SUMIF(R$17:R$63,R12,S$17:S$63)</f>
        <v>286366296</v>
      </c>
      <c r="T12" s="55" t="s">
        <v>163</v>
      </c>
    </row>
    <row r="13" spans="1:20" x14ac:dyDescent="0.25">
      <c r="A13" s="246"/>
      <c r="B13" s="246"/>
      <c r="D13" s="248"/>
      <c r="F13" s="102"/>
      <c r="G13" s="105">
        <f>+SUMIF(F$17:F$51,F13,G$17:G$51)</f>
        <v>0</v>
      </c>
      <c r="H13" s="55"/>
      <c r="J13" s="102"/>
      <c r="K13" s="105">
        <f>+SUMIF(J$17:J$51,J13,K$17:K$51)</f>
        <v>0</v>
      </c>
      <c r="L13" s="55"/>
      <c r="N13" s="102"/>
      <c r="O13" s="105">
        <f>+SUMIF(N$17:N$51,N13,O$17:O$51)</f>
        <v>0</v>
      </c>
      <c r="P13" s="55"/>
      <c r="R13" s="102" t="s">
        <v>135</v>
      </c>
      <c r="S13" s="105">
        <f>+SUMIF(R$17:R$63,R13,S$17:S$63)</f>
        <v>0</v>
      </c>
      <c r="T13" s="55"/>
    </row>
    <row r="15" spans="1:20" x14ac:dyDescent="0.25">
      <c r="A15" s="244" t="s">
        <v>94</v>
      </c>
      <c r="B15" s="245" t="s">
        <v>95</v>
      </c>
      <c r="G15" s="58" t="str">
        <f>+IF(G6&gt;=$D6,"CUMPLE","NO CUMPLE")</f>
        <v>CUMPLE</v>
      </c>
      <c r="K15" s="58" t="str">
        <f>+IF(K6&gt;=$D6,"CUMPLE","NO CUMPLE")</f>
        <v>CUMPLE</v>
      </c>
      <c r="O15" s="58" t="str">
        <f>+IF(O6&gt;=$D6,"CUMPLE","NO CUMPLE")</f>
        <v>CUMPLE</v>
      </c>
      <c r="S15" s="58" t="str">
        <f>+IF(S6&gt;=$D6,"CUMPLE","NO CUMPLE")</f>
        <v>CUMPLE</v>
      </c>
    </row>
    <row r="16" spans="1:20" x14ac:dyDescent="0.25">
      <c r="A16" s="56"/>
    </row>
    <row r="17" spans="1:20" x14ac:dyDescent="0.25">
      <c r="A17" s="59" t="s">
        <v>96</v>
      </c>
      <c r="B17" s="60"/>
      <c r="F17" s="76"/>
      <c r="G17" s="77" t="s">
        <v>96</v>
      </c>
      <c r="H17" s="78"/>
      <c r="J17" s="76"/>
      <c r="K17" s="77" t="s">
        <v>96</v>
      </c>
      <c r="L17" s="78"/>
      <c r="N17" s="76"/>
      <c r="O17" s="77" t="s">
        <v>96</v>
      </c>
      <c r="P17" s="78"/>
      <c r="R17" s="76"/>
      <c r="S17" s="77" t="s">
        <v>96</v>
      </c>
      <c r="T17" s="78"/>
    </row>
    <row r="18" spans="1:20" x14ac:dyDescent="0.25">
      <c r="A18" s="61"/>
      <c r="B18" s="62"/>
      <c r="F18" s="74"/>
      <c r="G18" s="73"/>
      <c r="H18" s="68"/>
      <c r="J18" s="74"/>
      <c r="K18" s="73"/>
      <c r="L18" s="68"/>
      <c r="N18" s="74"/>
      <c r="O18" s="73"/>
      <c r="P18" s="68"/>
      <c r="R18" s="74"/>
      <c r="S18" s="73"/>
      <c r="T18" s="68"/>
    </row>
    <row r="19" spans="1:20" x14ac:dyDescent="0.25">
      <c r="A19" s="61" t="s">
        <v>97</v>
      </c>
      <c r="B19" s="62"/>
      <c r="F19" s="63" t="s">
        <v>98</v>
      </c>
      <c r="G19" s="64">
        <v>8152352559</v>
      </c>
      <c r="H19" s="65" t="s">
        <v>89</v>
      </c>
      <c r="J19" s="63" t="s">
        <v>98</v>
      </c>
      <c r="K19" s="64">
        <v>673867610</v>
      </c>
      <c r="L19" s="65" t="s">
        <v>89</v>
      </c>
      <c r="N19" s="63" t="s">
        <v>98</v>
      </c>
      <c r="O19" s="64">
        <v>189988360</v>
      </c>
      <c r="P19" s="65" t="s">
        <v>89</v>
      </c>
      <c r="R19" s="63" t="s">
        <v>98</v>
      </c>
      <c r="S19" s="64">
        <v>309495089</v>
      </c>
      <c r="T19" s="228" t="s">
        <v>205</v>
      </c>
    </row>
    <row r="20" spans="1:20" ht="15" customHeight="1" x14ac:dyDescent="0.25">
      <c r="A20" s="61" t="s">
        <v>99</v>
      </c>
      <c r="B20" s="62"/>
      <c r="F20" s="74"/>
      <c r="G20" s="73">
        <v>2017</v>
      </c>
      <c r="H20" s="242" t="s">
        <v>175</v>
      </c>
      <c r="J20" s="74"/>
      <c r="K20" s="73">
        <v>2009</v>
      </c>
      <c r="L20" s="242" t="s">
        <v>180</v>
      </c>
      <c r="N20" s="74"/>
      <c r="O20" s="73">
        <v>2011</v>
      </c>
      <c r="P20" s="242" t="s">
        <v>191</v>
      </c>
      <c r="R20" s="74"/>
      <c r="S20" s="73">
        <v>2004</v>
      </c>
      <c r="T20" s="242" t="s">
        <v>206</v>
      </c>
    </row>
    <row r="21" spans="1:20" x14ac:dyDescent="0.25">
      <c r="A21" s="66" t="s">
        <v>100</v>
      </c>
      <c r="B21" s="62"/>
      <c r="F21" s="106">
        <v>0.98</v>
      </c>
      <c r="G21" s="100">
        <v>0.98</v>
      </c>
      <c r="H21" s="242"/>
      <c r="J21" s="106">
        <v>0.5</v>
      </c>
      <c r="K21" s="67">
        <v>1</v>
      </c>
      <c r="L21" s="242"/>
      <c r="N21" s="106">
        <v>1</v>
      </c>
      <c r="O21" s="67">
        <v>1</v>
      </c>
      <c r="P21" s="242"/>
      <c r="R21" s="106">
        <v>0.4</v>
      </c>
      <c r="S21" s="67">
        <v>0.4</v>
      </c>
      <c r="T21" s="242"/>
    </row>
    <row r="22" spans="1:20" x14ac:dyDescent="0.25">
      <c r="A22" s="66"/>
      <c r="B22" s="62"/>
      <c r="F22" s="74"/>
      <c r="G22" s="67"/>
      <c r="H22" s="242"/>
      <c r="J22" s="74"/>
      <c r="K22" s="67"/>
      <c r="L22" s="242"/>
      <c r="N22" s="74"/>
      <c r="O22" s="67"/>
      <c r="P22" s="242"/>
      <c r="R22" s="74"/>
      <c r="S22" s="67"/>
      <c r="T22" s="242"/>
    </row>
    <row r="23" spans="1:20" x14ac:dyDescent="0.25">
      <c r="A23" s="66"/>
      <c r="B23" s="62"/>
      <c r="F23" s="74"/>
      <c r="G23" s="67"/>
      <c r="H23" s="242"/>
      <c r="J23" s="74"/>
      <c r="K23" s="67"/>
      <c r="L23" s="242"/>
      <c r="N23" s="74"/>
      <c r="O23" s="67"/>
      <c r="P23" s="242"/>
      <c r="R23" s="74"/>
      <c r="S23" s="67"/>
      <c r="T23" s="242"/>
    </row>
    <row r="24" spans="1:20" x14ac:dyDescent="0.25">
      <c r="A24" s="66"/>
      <c r="B24" s="62"/>
      <c r="F24" s="74"/>
      <c r="G24" s="67"/>
      <c r="H24" s="242"/>
      <c r="J24" s="74"/>
      <c r="K24" s="67"/>
      <c r="L24" s="242"/>
      <c r="N24" s="74"/>
      <c r="O24" s="67"/>
      <c r="P24" s="242"/>
      <c r="R24" s="74"/>
      <c r="S24" s="67"/>
      <c r="T24" s="242"/>
    </row>
    <row r="25" spans="1:20" x14ac:dyDescent="0.25">
      <c r="A25" s="66"/>
      <c r="B25" s="62"/>
      <c r="F25" s="74"/>
      <c r="G25" s="67"/>
      <c r="H25" s="242"/>
      <c r="J25" s="74"/>
      <c r="K25" s="67"/>
      <c r="L25" s="242"/>
      <c r="N25" s="74"/>
      <c r="O25" s="67"/>
      <c r="P25" s="242"/>
      <c r="R25" s="74"/>
      <c r="S25" s="67"/>
      <c r="T25" s="242"/>
    </row>
    <row r="26" spans="1:20" x14ac:dyDescent="0.25">
      <c r="A26" s="61"/>
      <c r="B26" s="62"/>
      <c r="F26" s="74"/>
      <c r="G26" s="67"/>
      <c r="H26" s="242"/>
      <c r="J26" s="74"/>
      <c r="K26" s="67"/>
      <c r="L26" s="242"/>
      <c r="N26" s="74"/>
      <c r="O26" s="67"/>
      <c r="P26" s="242"/>
      <c r="R26" s="74"/>
      <c r="S26" s="67"/>
      <c r="T26" s="242"/>
    </row>
    <row r="27" spans="1:20" x14ac:dyDescent="0.25">
      <c r="A27" s="69" t="s">
        <v>102</v>
      </c>
      <c r="B27" s="70"/>
      <c r="F27" s="71" t="s">
        <v>93</v>
      </c>
      <c r="G27" s="72">
        <f>+ROUND(G19*G21*$B$100/(LOOKUP(G20,$A$67:$A$100,$B$67:$B$100)),0)</f>
        <v>8968305895</v>
      </c>
      <c r="H27" s="75">
        <f>+ROUND(G27/$B$99,2)</f>
        <v>11479.55</v>
      </c>
      <c r="J27" s="71" t="s">
        <v>93</v>
      </c>
      <c r="K27" s="72">
        <f>+ROUND(K19*K21*$B$100/(LOOKUP(K20,$A$67:$A$100,$B$67:$B$100)),0)</f>
        <v>1123043972</v>
      </c>
      <c r="L27" s="75">
        <f>+ROUND(K27/$B$99,2)</f>
        <v>1437.51</v>
      </c>
      <c r="N27" s="71" t="s">
        <v>93</v>
      </c>
      <c r="O27" s="72">
        <f>_xlfn.IFNA(ROUND(O19*O21*$B$99/(LOOKUP(O20,$A$67:$A$99,$B$67:$B$99)),0),"")</f>
        <v>277122641</v>
      </c>
      <c r="P27" s="75">
        <f>IFERROR(ROUND(O27/$B$99,2),"")</f>
        <v>354.72</v>
      </c>
      <c r="R27" s="71" t="s">
        <v>93</v>
      </c>
      <c r="S27" s="72">
        <f>+ROUND(S19*S21*$B$100/(LOOKUP(S20,$A$67:$A$100,$B$67:$B$100)),0)</f>
        <v>286366296</v>
      </c>
      <c r="T27" s="75">
        <f>+ROUND(S27/$B$99,2)</f>
        <v>366.55</v>
      </c>
    </row>
    <row r="29" spans="1:20" x14ac:dyDescent="0.25">
      <c r="A29" s="59" t="s">
        <v>101</v>
      </c>
      <c r="B29" s="60"/>
      <c r="F29" s="76"/>
      <c r="G29" s="77" t="s">
        <v>101</v>
      </c>
      <c r="H29" s="78"/>
      <c r="J29" s="76"/>
      <c r="K29" s="77" t="s">
        <v>101</v>
      </c>
      <c r="L29" s="78"/>
      <c r="N29" s="76"/>
      <c r="O29" s="77" t="s">
        <v>101</v>
      </c>
      <c r="P29" s="78"/>
      <c r="R29" s="76"/>
      <c r="S29" s="77" t="s">
        <v>101</v>
      </c>
      <c r="T29" s="78"/>
    </row>
    <row r="30" spans="1:20" x14ac:dyDescent="0.25">
      <c r="A30" s="61"/>
      <c r="B30" s="62"/>
      <c r="F30" s="74"/>
      <c r="G30" s="73"/>
      <c r="H30" s="68"/>
      <c r="J30" s="74"/>
      <c r="K30" s="73"/>
      <c r="L30" s="68"/>
      <c r="N30" s="74"/>
      <c r="O30" s="73"/>
      <c r="P30" s="68"/>
      <c r="R30" s="74"/>
      <c r="S30" s="73"/>
      <c r="T30" s="68"/>
    </row>
    <row r="31" spans="1:20" ht="15" customHeight="1" x14ac:dyDescent="0.25">
      <c r="A31" s="61" t="s">
        <v>97</v>
      </c>
      <c r="B31" s="62"/>
      <c r="F31" s="63" t="s">
        <v>98</v>
      </c>
      <c r="G31" s="64">
        <v>8637696379</v>
      </c>
      <c r="H31" s="65" t="s">
        <v>89</v>
      </c>
      <c r="J31" s="63" t="s">
        <v>98</v>
      </c>
      <c r="K31" s="64">
        <v>342929055</v>
      </c>
      <c r="L31" s="65" t="s">
        <v>89</v>
      </c>
      <c r="N31" s="63" t="s">
        <v>98</v>
      </c>
      <c r="O31" s="64">
        <v>0</v>
      </c>
      <c r="P31" s="65"/>
      <c r="R31" s="63" t="s">
        <v>98</v>
      </c>
      <c r="S31" s="64">
        <v>0</v>
      </c>
      <c r="T31" s="65" t="s">
        <v>89</v>
      </c>
    </row>
    <row r="32" spans="1:20" ht="15" customHeight="1" x14ac:dyDescent="0.25">
      <c r="A32" s="61" t="s">
        <v>99</v>
      </c>
      <c r="B32" s="62"/>
      <c r="F32" s="74"/>
      <c r="G32" s="73">
        <v>2013</v>
      </c>
      <c r="H32" s="242" t="s">
        <v>174</v>
      </c>
      <c r="J32" s="74"/>
      <c r="K32" s="73">
        <v>2008</v>
      </c>
      <c r="L32" s="242" t="s">
        <v>181</v>
      </c>
      <c r="N32" s="74"/>
      <c r="O32" s="73">
        <v>2000</v>
      </c>
      <c r="P32" s="242"/>
      <c r="R32" s="74"/>
      <c r="S32" s="73">
        <v>2018</v>
      </c>
      <c r="T32" s="242"/>
    </row>
    <row r="33" spans="1:20" x14ac:dyDescent="0.25">
      <c r="A33" s="66" t="s">
        <v>100</v>
      </c>
      <c r="B33" s="62"/>
      <c r="F33" s="106">
        <v>0.2</v>
      </c>
      <c r="G33" s="67">
        <v>0.2</v>
      </c>
      <c r="H33" s="242"/>
      <c r="J33" s="106">
        <v>0.5</v>
      </c>
      <c r="K33" s="67">
        <v>1</v>
      </c>
      <c r="L33" s="242"/>
      <c r="N33" s="106"/>
      <c r="O33" s="67">
        <v>0</v>
      </c>
      <c r="P33" s="242"/>
      <c r="R33" s="106">
        <v>1</v>
      </c>
      <c r="S33" s="67">
        <v>1</v>
      </c>
      <c r="T33" s="242"/>
    </row>
    <row r="34" spans="1:20" ht="20.100000000000001" customHeight="1" x14ac:dyDescent="0.25">
      <c r="A34" s="66"/>
      <c r="B34" s="62"/>
      <c r="F34" s="74"/>
      <c r="G34" s="67"/>
      <c r="H34" s="242"/>
      <c r="J34" s="74"/>
      <c r="K34" s="67"/>
      <c r="L34" s="242"/>
      <c r="N34" s="74"/>
      <c r="O34" s="67"/>
      <c r="P34" s="242"/>
      <c r="R34" s="74"/>
      <c r="S34" s="67"/>
      <c r="T34" s="242"/>
    </row>
    <row r="35" spans="1:20" ht="20.100000000000001" customHeight="1" x14ac:dyDescent="0.25">
      <c r="A35" s="66"/>
      <c r="B35" s="62"/>
      <c r="F35" s="74"/>
      <c r="G35" s="67"/>
      <c r="H35" s="242"/>
      <c r="J35" s="74"/>
      <c r="K35" s="67"/>
      <c r="L35" s="242"/>
      <c r="N35" s="74"/>
      <c r="O35" s="67"/>
      <c r="P35" s="242"/>
      <c r="R35" s="74"/>
      <c r="S35" s="67"/>
      <c r="T35" s="242"/>
    </row>
    <row r="36" spans="1:20" ht="20.100000000000001" customHeight="1" x14ac:dyDescent="0.25">
      <c r="A36" s="66"/>
      <c r="B36" s="62"/>
      <c r="F36" s="74"/>
      <c r="G36" s="67"/>
      <c r="H36" s="242"/>
      <c r="J36" s="74"/>
      <c r="K36" s="67"/>
      <c r="L36" s="242"/>
      <c r="N36" s="74"/>
      <c r="O36" s="67"/>
      <c r="P36" s="242"/>
      <c r="R36" s="74"/>
      <c r="S36" s="67"/>
      <c r="T36" s="242"/>
    </row>
    <row r="37" spans="1:20" ht="20.100000000000001" customHeight="1" x14ac:dyDescent="0.25">
      <c r="A37" s="66"/>
      <c r="B37" s="62"/>
      <c r="F37" s="74"/>
      <c r="G37" s="67"/>
      <c r="H37" s="242"/>
      <c r="J37" s="74"/>
      <c r="K37" s="67"/>
      <c r="L37" s="242"/>
      <c r="N37" s="74"/>
      <c r="O37" s="67"/>
      <c r="P37" s="242"/>
      <c r="R37" s="74"/>
      <c r="S37" s="67"/>
      <c r="T37" s="242"/>
    </row>
    <row r="38" spans="1:20" ht="20.100000000000001" customHeight="1" x14ac:dyDescent="0.25">
      <c r="A38" s="61"/>
      <c r="B38" s="62"/>
      <c r="F38" s="74"/>
      <c r="G38" s="67"/>
      <c r="H38" s="242"/>
      <c r="J38" s="74"/>
      <c r="K38" s="67"/>
      <c r="L38" s="242"/>
      <c r="N38" s="74"/>
      <c r="O38" s="67"/>
      <c r="P38" s="242"/>
      <c r="R38" s="74"/>
      <c r="S38" s="67"/>
      <c r="T38" s="242"/>
    </row>
    <row r="39" spans="1:20" x14ac:dyDescent="0.25">
      <c r="A39" s="69" t="s">
        <v>102</v>
      </c>
      <c r="B39" s="70"/>
      <c r="F39" s="71" t="s">
        <v>93</v>
      </c>
      <c r="G39" s="72">
        <f>+ROUND(G31*G33*$B$99/(LOOKUP(G32,$A$67:$A$99,$B$67:$B$99)),0)</f>
        <v>2289442305</v>
      </c>
      <c r="H39" s="75">
        <f>+ROUND(G39/$B$99,2)</f>
        <v>2930.52</v>
      </c>
      <c r="J39" s="71" t="s">
        <v>93</v>
      </c>
      <c r="K39" s="72">
        <f>+ROUND(K31*K33*$B$99/(LOOKUP(K32,$A$67:$A$99,$B$67:$B$99)),0)</f>
        <v>580521302</v>
      </c>
      <c r="L39" s="75">
        <f>+ROUND(K39/$B$99,2)</f>
        <v>743.07</v>
      </c>
      <c r="N39" s="71" t="s">
        <v>93</v>
      </c>
      <c r="O39" s="72">
        <f>_xlfn.IFNA(ROUND(O31*O33*$B$99/(LOOKUP(O32,$A$67:$A$99,$B$67:$B$99)),0),"")</f>
        <v>0</v>
      </c>
      <c r="P39" s="75">
        <f>IFERROR(ROUND(O39/$B$99,2),"")</f>
        <v>0</v>
      </c>
      <c r="R39" s="71" t="s">
        <v>135</v>
      </c>
      <c r="S39" s="72">
        <f>+ROUND(S31*S33*$B$99/(LOOKUP(S32,$A$67:$A$99,$B$67:$B$99)),0)</f>
        <v>0</v>
      </c>
      <c r="T39" s="75">
        <f>+ROUND(S39/$B$99,2)</f>
        <v>0</v>
      </c>
    </row>
    <row r="41" spans="1:20" x14ac:dyDescent="0.25">
      <c r="A41" s="59" t="s">
        <v>153</v>
      </c>
      <c r="B41" s="60"/>
      <c r="F41" s="76"/>
      <c r="G41" s="77" t="s">
        <v>153</v>
      </c>
      <c r="H41" s="78"/>
      <c r="J41" s="76"/>
      <c r="K41" s="77" t="s">
        <v>153</v>
      </c>
      <c r="L41" s="78"/>
      <c r="N41" s="76"/>
      <c r="O41" s="77" t="s">
        <v>153</v>
      </c>
      <c r="P41" s="78"/>
      <c r="R41" s="76"/>
      <c r="S41" s="77" t="s">
        <v>153</v>
      </c>
      <c r="T41" s="78"/>
    </row>
    <row r="42" spans="1:20" x14ac:dyDescent="0.25">
      <c r="A42" s="61"/>
      <c r="B42" s="62"/>
      <c r="F42" s="74"/>
      <c r="G42" s="73"/>
      <c r="H42" s="68"/>
      <c r="J42" s="74"/>
      <c r="K42" s="73"/>
      <c r="L42" s="68"/>
      <c r="N42" s="74"/>
      <c r="O42" s="73"/>
      <c r="P42" s="68"/>
      <c r="R42" s="74"/>
      <c r="S42" s="73"/>
      <c r="T42" s="68"/>
    </row>
    <row r="43" spans="1:20" x14ac:dyDescent="0.25">
      <c r="A43" s="61" t="s">
        <v>97</v>
      </c>
      <c r="B43" s="62"/>
      <c r="F43" s="63" t="s">
        <v>98</v>
      </c>
      <c r="G43" s="64">
        <v>0</v>
      </c>
      <c r="H43" s="65" t="s">
        <v>89</v>
      </c>
      <c r="J43" s="63" t="s">
        <v>98</v>
      </c>
      <c r="K43" s="200">
        <v>0</v>
      </c>
      <c r="L43" s="65" t="s">
        <v>89</v>
      </c>
      <c r="N43" s="63" t="s">
        <v>98</v>
      </c>
      <c r="O43" s="64">
        <v>0</v>
      </c>
      <c r="P43" s="65"/>
      <c r="R43" s="63" t="s">
        <v>98</v>
      </c>
      <c r="S43" s="64">
        <v>0</v>
      </c>
      <c r="T43" s="65" t="s">
        <v>89</v>
      </c>
    </row>
    <row r="44" spans="1:20" ht="15" customHeight="1" x14ac:dyDescent="0.25">
      <c r="A44" s="61" t="s">
        <v>99</v>
      </c>
      <c r="B44" s="62"/>
      <c r="F44" s="74"/>
      <c r="G44" s="73">
        <v>2013</v>
      </c>
      <c r="H44" s="242"/>
      <c r="J44" s="74"/>
      <c r="K44" s="73">
        <v>2017</v>
      </c>
      <c r="L44" s="242"/>
      <c r="N44" s="74"/>
      <c r="O44" s="73">
        <v>2000</v>
      </c>
      <c r="P44" s="242"/>
      <c r="R44" s="74"/>
      <c r="S44" s="73">
        <v>2010</v>
      </c>
      <c r="T44" s="242"/>
    </row>
    <row r="45" spans="1:20" x14ac:dyDescent="0.25">
      <c r="A45" s="66" t="s">
        <v>100</v>
      </c>
      <c r="B45" s="62"/>
      <c r="F45" s="106">
        <v>0.33</v>
      </c>
      <c r="G45" s="67">
        <v>0.33</v>
      </c>
      <c r="H45" s="242"/>
      <c r="J45" s="106">
        <v>0.5</v>
      </c>
      <c r="K45" s="67">
        <v>0.5</v>
      </c>
      <c r="L45" s="242"/>
      <c r="N45" s="106"/>
      <c r="O45" s="67">
        <v>0</v>
      </c>
      <c r="P45" s="242"/>
      <c r="R45" s="106">
        <v>1</v>
      </c>
      <c r="S45" s="67">
        <v>1</v>
      </c>
      <c r="T45" s="242"/>
    </row>
    <row r="46" spans="1:20" x14ac:dyDescent="0.25">
      <c r="A46" s="66"/>
      <c r="B46" s="62"/>
      <c r="F46" s="74"/>
      <c r="G46" s="67"/>
      <c r="H46" s="242"/>
      <c r="J46" s="74"/>
      <c r="K46" s="67"/>
      <c r="L46" s="242"/>
      <c r="N46" s="74"/>
      <c r="O46" s="67"/>
      <c r="P46" s="242"/>
      <c r="R46" s="74"/>
      <c r="S46" s="67"/>
      <c r="T46" s="242"/>
    </row>
    <row r="47" spans="1:20" x14ac:dyDescent="0.25">
      <c r="A47" s="66"/>
      <c r="B47" s="62"/>
      <c r="F47" s="74"/>
      <c r="G47" s="67"/>
      <c r="H47" s="242"/>
      <c r="J47" s="74"/>
      <c r="K47" s="67"/>
      <c r="L47" s="242"/>
      <c r="N47" s="74"/>
      <c r="O47" s="67"/>
      <c r="P47" s="242"/>
      <c r="R47" s="74"/>
      <c r="S47" s="67"/>
      <c r="T47" s="242"/>
    </row>
    <row r="48" spans="1:20" x14ac:dyDescent="0.25">
      <c r="A48" s="66"/>
      <c r="B48" s="62"/>
      <c r="F48" s="74"/>
      <c r="G48" s="67"/>
      <c r="H48" s="242"/>
      <c r="J48" s="74"/>
      <c r="K48" s="67"/>
      <c r="L48" s="242"/>
      <c r="N48" s="74"/>
      <c r="O48" s="67"/>
      <c r="P48" s="242"/>
      <c r="R48" s="74"/>
      <c r="S48" s="67"/>
      <c r="T48" s="242"/>
    </row>
    <row r="49" spans="1:20" x14ac:dyDescent="0.25">
      <c r="A49" s="66"/>
      <c r="B49" s="62"/>
      <c r="F49" s="74"/>
      <c r="G49" s="67"/>
      <c r="H49" s="242"/>
      <c r="J49" s="74"/>
      <c r="K49" s="67"/>
      <c r="L49" s="242"/>
      <c r="N49" s="74"/>
      <c r="O49" s="67"/>
      <c r="P49" s="242"/>
      <c r="R49" s="74"/>
      <c r="S49" s="67"/>
      <c r="T49" s="242"/>
    </row>
    <row r="50" spans="1:20" x14ac:dyDescent="0.25">
      <c r="A50" s="61"/>
      <c r="B50" s="62"/>
      <c r="F50" s="74"/>
      <c r="G50" s="67"/>
      <c r="H50" s="242"/>
      <c r="J50" s="74"/>
      <c r="K50" s="67"/>
      <c r="L50" s="242"/>
      <c r="N50" s="74"/>
      <c r="O50" s="67"/>
      <c r="P50" s="242"/>
      <c r="R50" s="74"/>
      <c r="S50" s="67"/>
      <c r="T50" s="242"/>
    </row>
    <row r="51" spans="1:20" x14ac:dyDescent="0.25">
      <c r="A51" s="69" t="s">
        <v>102</v>
      </c>
      <c r="B51" s="70"/>
      <c r="F51" s="71" t="s">
        <v>93</v>
      </c>
      <c r="G51" s="72">
        <f>+ROUND(G43*G45*$B$99/(LOOKUP(G44,$A$67:$A$99,$B$67:$B$99)),0)</f>
        <v>0</v>
      </c>
      <c r="H51" s="75">
        <f>+ROUND(G51/$B$99,2)</f>
        <v>0</v>
      </c>
      <c r="J51" s="71" t="s">
        <v>93</v>
      </c>
      <c r="K51" s="72">
        <f>+ROUND(K43*K45*$B$99/(LOOKUP(K44,$A$67:$A$99,$B$67:$B$99)),0)</f>
        <v>0</v>
      </c>
      <c r="L51" s="75">
        <f>+ROUND(K51/$B$99,2)</f>
        <v>0</v>
      </c>
      <c r="N51" s="71" t="s">
        <v>93</v>
      </c>
      <c r="O51" s="72">
        <f>_xlfn.IFNA(ROUND(O43*O45*$B$99/(LOOKUP(O44,$A$67:$A$99,$B$67:$B$99)),0),"")</f>
        <v>0</v>
      </c>
      <c r="P51" s="75">
        <f>IFERROR(ROUND(O51/$B$99,2),"")</f>
        <v>0</v>
      </c>
      <c r="R51" s="71" t="s">
        <v>135</v>
      </c>
      <c r="S51" s="72">
        <f>+ROUND(S43*S45*$B$99/(LOOKUP(S44,$A$67:$A$99,$B$67:$B$99)),0)</f>
        <v>0</v>
      </c>
      <c r="T51" s="75">
        <f>+ROUND(S51/$B$99,2)</f>
        <v>0</v>
      </c>
    </row>
    <row r="53" spans="1:20" x14ac:dyDescent="0.25">
      <c r="A53" s="59" t="s">
        <v>162</v>
      </c>
      <c r="B53" s="60"/>
      <c r="F53" s="76"/>
      <c r="G53" s="77" t="s">
        <v>162</v>
      </c>
      <c r="H53" s="78"/>
      <c r="J53" s="76"/>
      <c r="K53" s="77" t="s">
        <v>162</v>
      </c>
      <c r="L53" s="78"/>
      <c r="N53" s="76"/>
      <c r="O53" s="77" t="s">
        <v>162</v>
      </c>
      <c r="P53" s="78"/>
      <c r="R53" s="76"/>
      <c r="S53" s="77" t="s">
        <v>162</v>
      </c>
      <c r="T53" s="78"/>
    </row>
    <row r="54" spans="1:20" x14ac:dyDescent="0.25">
      <c r="A54" s="61"/>
      <c r="B54" s="62"/>
      <c r="F54" s="74"/>
      <c r="G54" s="73"/>
      <c r="H54" s="68"/>
      <c r="J54" s="74"/>
      <c r="K54" s="73"/>
      <c r="L54" s="68"/>
      <c r="N54" s="74"/>
      <c r="O54" s="73"/>
      <c r="P54" s="68"/>
      <c r="R54" s="74"/>
      <c r="S54" s="73"/>
      <c r="T54" s="68"/>
    </row>
    <row r="55" spans="1:20" x14ac:dyDescent="0.25">
      <c r="A55" s="61" t="s">
        <v>97</v>
      </c>
      <c r="B55" s="62"/>
      <c r="F55" s="63" t="s">
        <v>98</v>
      </c>
      <c r="G55" s="64">
        <v>0</v>
      </c>
      <c r="H55" s="65"/>
      <c r="J55" s="63" t="s">
        <v>98</v>
      </c>
      <c r="K55" s="64">
        <v>0</v>
      </c>
      <c r="L55" s="65"/>
      <c r="N55" s="63" t="s">
        <v>98</v>
      </c>
      <c r="O55" s="64">
        <v>0</v>
      </c>
      <c r="P55" s="65"/>
      <c r="R55" s="63" t="s">
        <v>98</v>
      </c>
      <c r="S55" s="64">
        <v>0</v>
      </c>
      <c r="T55" s="65" t="s">
        <v>89</v>
      </c>
    </row>
    <row r="56" spans="1:20" ht="15" customHeight="1" x14ac:dyDescent="0.25">
      <c r="A56" s="61" t="s">
        <v>99</v>
      </c>
      <c r="B56" s="62"/>
      <c r="F56" s="74"/>
      <c r="G56" s="73">
        <v>2000</v>
      </c>
      <c r="H56" s="242"/>
      <c r="J56" s="74"/>
      <c r="K56" s="73">
        <v>2000</v>
      </c>
      <c r="L56" s="242"/>
      <c r="N56" s="74"/>
      <c r="O56" s="73">
        <v>2000</v>
      </c>
      <c r="P56" s="242"/>
      <c r="R56" s="74"/>
      <c r="S56" s="73">
        <v>2015</v>
      </c>
      <c r="T56" s="242"/>
    </row>
    <row r="57" spans="1:20" x14ac:dyDescent="0.25">
      <c r="A57" s="66" t="s">
        <v>100</v>
      </c>
      <c r="B57" s="62"/>
      <c r="F57" s="106"/>
      <c r="G57" s="67">
        <v>0</v>
      </c>
      <c r="H57" s="242"/>
      <c r="J57" s="106"/>
      <c r="K57" s="67">
        <v>0</v>
      </c>
      <c r="L57" s="242"/>
      <c r="N57" s="106"/>
      <c r="O57" s="67">
        <v>0</v>
      </c>
      <c r="P57" s="242"/>
      <c r="R57" s="106">
        <v>1</v>
      </c>
      <c r="S57" s="67">
        <v>1</v>
      </c>
      <c r="T57" s="242"/>
    </row>
    <row r="58" spans="1:20" x14ac:dyDescent="0.25">
      <c r="A58" s="66"/>
      <c r="B58" s="62"/>
      <c r="F58" s="74"/>
      <c r="G58" s="67"/>
      <c r="H58" s="242"/>
      <c r="J58" s="74"/>
      <c r="K58" s="67"/>
      <c r="L58" s="242"/>
      <c r="N58" s="74"/>
      <c r="O58" s="67"/>
      <c r="P58" s="242"/>
      <c r="R58" s="74"/>
      <c r="S58" s="67"/>
      <c r="T58" s="242"/>
    </row>
    <row r="59" spans="1:20" x14ac:dyDescent="0.25">
      <c r="A59" s="66"/>
      <c r="B59" s="62"/>
      <c r="F59" s="74"/>
      <c r="G59" s="67"/>
      <c r="H59" s="242"/>
      <c r="J59" s="74"/>
      <c r="K59" s="67"/>
      <c r="L59" s="242"/>
      <c r="N59" s="74"/>
      <c r="O59" s="67"/>
      <c r="P59" s="242"/>
      <c r="R59" s="74"/>
      <c r="S59" s="67"/>
      <c r="T59" s="242"/>
    </row>
    <row r="60" spans="1:20" x14ac:dyDescent="0.25">
      <c r="A60" s="66"/>
      <c r="B60" s="62"/>
      <c r="F60" s="74"/>
      <c r="G60" s="67"/>
      <c r="H60" s="242"/>
      <c r="J60" s="74"/>
      <c r="K60" s="67"/>
      <c r="L60" s="242"/>
      <c r="N60" s="74"/>
      <c r="O60" s="67"/>
      <c r="P60" s="242"/>
      <c r="R60" s="74"/>
      <c r="S60" s="67"/>
      <c r="T60" s="242"/>
    </row>
    <row r="61" spans="1:20" x14ac:dyDescent="0.25">
      <c r="A61" s="66"/>
      <c r="B61" s="62"/>
      <c r="F61" s="74"/>
      <c r="G61" s="67"/>
      <c r="H61" s="242"/>
      <c r="J61" s="74"/>
      <c r="K61" s="67"/>
      <c r="L61" s="242"/>
      <c r="N61" s="74"/>
      <c r="O61" s="67"/>
      <c r="P61" s="242"/>
      <c r="R61" s="74"/>
      <c r="S61" s="67"/>
      <c r="T61" s="242"/>
    </row>
    <row r="62" spans="1:20" x14ac:dyDescent="0.25">
      <c r="A62" s="61"/>
      <c r="B62" s="62"/>
      <c r="F62" s="74"/>
      <c r="G62" s="67"/>
      <c r="H62" s="242"/>
      <c r="J62" s="74"/>
      <c r="K62" s="67"/>
      <c r="L62" s="242"/>
      <c r="N62" s="74"/>
      <c r="O62" s="67"/>
      <c r="P62" s="242"/>
      <c r="R62" s="74"/>
      <c r="S62" s="67"/>
      <c r="T62" s="242"/>
    </row>
    <row r="63" spans="1:20" x14ac:dyDescent="0.25">
      <c r="A63" s="69" t="s">
        <v>102</v>
      </c>
      <c r="B63" s="70"/>
      <c r="F63" s="71" t="s">
        <v>93</v>
      </c>
      <c r="G63" s="72">
        <f>+ROUND(G55*G57*$B$99/(LOOKUP(G56,$A$67:$A$99,$B$67:$B$99)),0)</f>
        <v>0</v>
      </c>
      <c r="H63" s="75">
        <f>+ROUND(G63/$B$99,2)</f>
        <v>0</v>
      </c>
      <c r="J63" s="71" t="s">
        <v>93</v>
      </c>
      <c r="K63" s="72">
        <f>+ROUND(K55*K57*$B$99/(LOOKUP(K56,$A$67:$A$99,$B$67:$B$99)),0)</f>
        <v>0</v>
      </c>
      <c r="L63" s="75">
        <f>+ROUND(K63/$B$99,2)</f>
        <v>0</v>
      </c>
      <c r="N63" s="71" t="s">
        <v>93</v>
      </c>
      <c r="O63" s="72">
        <f>_xlfn.IFNA(ROUND(O55*O57*$B$99/(LOOKUP(O56,$A$67:$A$99,$B$67:$B$99)),0),"")</f>
        <v>0</v>
      </c>
      <c r="P63" s="75">
        <f>IFERROR(ROUND(O63/$B$99,2),"")</f>
        <v>0</v>
      </c>
      <c r="R63" s="71" t="s">
        <v>135</v>
      </c>
      <c r="S63" s="72">
        <f>+ROUND(S55*S57*$B$99/(LOOKUP(S56,$A$67:$A$99,$B$67:$B$99)),0)</f>
        <v>0</v>
      </c>
      <c r="T63" s="75">
        <f>+ROUND(S63/$B$99,2)</f>
        <v>0</v>
      </c>
    </row>
    <row r="67" spans="1:2" ht="15.75" x14ac:dyDescent="0.25">
      <c r="A67" s="79">
        <v>1986</v>
      </c>
      <c r="B67" s="80">
        <v>16811</v>
      </c>
    </row>
    <row r="68" spans="1:2" ht="15.75" x14ac:dyDescent="0.25">
      <c r="A68" s="79">
        <v>1987</v>
      </c>
      <c r="B68" s="80">
        <v>20510</v>
      </c>
    </row>
    <row r="69" spans="1:2" ht="15.75" x14ac:dyDescent="0.25">
      <c r="A69" s="79">
        <v>1988</v>
      </c>
      <c r="B69" s="80">
        <v>25637</v>
      </c>
    </row>
    <row r="70" spans="1:2" ht="15.75" x14ac:dyDescent="0.25">
      <c r="A70" s="79">
        <v>1989</v>
      </c>
      <c r="B70" s="80">
        <v>32560</v>
      </c>
    </row>
    <row r="71" spans="1:2" ht="15.75" x14ac:dyDescent="0.25">
      <c r="A71" s="79">
        <v>1990</v>
      </c>
      <c r="B71" s="80">
        <v>41025</v>
      </c>
    </row>
    <row r="72" spans="1:2" ht="15.75" x14ac:dyDescent="0.25">
      <c r="A72" s="79">
        <v>1991</v>
      </c>
      <c r="B72" s="80">
        <v>51716</v>
      </c>
    </row>
    <row r="73" spans="1:2" ht="15.75" x14ac:dyDescent="0.25">
      <c r="A73" s="79">
        <v>1992</v>
      </c>
      <c r="B73" s="80">
        <v>65190</v>
      </c>
    </row>
    <row r="74" spans="1:2" ht="15.75" x14ac:dyDescent="0.25">
      <c r="A74" s="79">
        <v>1993</v>
      </c>
      <c r="B74" s="80">
        <v>81510</v>
      </c>
    </row>
    <row r="75" spans="1:2" ht="15.75" x14ac:dyDescent="0.25">
      <c r="A75" s="79">
        <v>1994</v>
      </c>
      <c r="B75" s="80">
        <v>98700</v>
      </c>
    </row>
    <row r="76" spans="1:2" ht="15.75" x14ac:dyDescent="0.25">
      <c r="A76" s="79">
        <v>1995</v>
      </c>
      <c r="B76" s="80">
        <v>118934</v>
      </c>
    </row>
    <row r="77" spans="1:2" ht="15.75" x14ac:dyDescent="0.25">
      <c r="A77" s="79">
        <v>1996</v>
      </c>
      <c r="B77" s="80">
        <v>142125</v>
      </c>
    </row>
    <row r="78" spans="1:2" ht="15.75" x14ac:dyDescent="0.25">
      <c r="A78" s="79">
        <v>1997</v>
      </c>
      <c r="B78" s="81">
        <v>172005</v>
      </c>
    </row>
    <row r="79" spans="1:2" ht="15.75" x14ac:dyDescent="0.25">
      <c r="A79" s="79">
        <v>1998</v>
      </c>
      <c r="B79" s="81">
        <v>203826</v>
      </c>
    </row>
    <row r="80" spans="1:2" ht="15.75" x14ac:dyDescent="0.25">
      <c r="A80" s="79">
        <v>1999</v>
      </c>
      <c r="B80" s="80">
        <v>236460</v>
      </c>
    </row>
    <row r="81" spans="1:2" ht="15.75" x14ac:dyDescent="0.25">
      <c r="A81" s="79">
        <v>2000</v>
      </c>
      <c r="B81" s="82">
        <v>260100</v>
      </c>
    </row>
    <row r="82" spans="1:2" ht="15.75" x14ac:dyDescent="0.25">
      <c r="A82" s="79">
        <v>2001</v>
      </c>
      <c r="B82" s="82">
        <v>286000</v>
      </c>
    </row>
    <row r="83" spans="1:2" ht="15.75" x14ac:dyDescent="0.25">
      <c r="A83" s="79">
        <v>2002</v>
      </c>
      <c r="B83" s="82">
        <v>309000</v>
      </c>
    </row>
    <row r="84" spans="1:2" ht="15.75" x14ac:dyDescent="0.25">
      <c r="A84" s="79">
        <v>2003</v>
      </c>
      <c r="B84" s="82">
        <v>332000</v>
      </c>
    </row>
    <row r="85" spans="1:2" ht="15.75" x14ac:dyDescent="0.25">
      <c r="A85" s="79">
        <v>2004</v>
      </c>
      <c r="B85" s="82">
        <v>358000</v>
      </c>
    </row>
    <row r="86" spans="1:2" ht="15.75" x14ac:dyDescent="0.25">
      <c r="A86" s="79">
        <v>2005</v>
      </c>
      <c r="B86" s="82">
        <v>381500</v>
      </c>
    </row>
    <row r="87" spans="1:2" ht="15.75" x14ac:dyDescent="0.25">
      <c r="A87" s="79">
        <v>2006</v>
      </c>
      <c r="B87" s="82">
        <v>408000</v>
      </c>
    </row>
    <row r="88" spans="1:2" ht="15.75" x14ac:dyDescent="0.25">
      <c r="A88" s="79">
        <v>2007</v>
      </c>
      <c r="B88" s="82">
        <v>433700</v>
      </c>
    </row>
    <row r="89" spans="1:2" ht="15.75" x14ac:dyDescent="0.25">
      <c r="A89" s="79">
        <v>2008</v>
      </c>
      <c r="B89" s="82">
        <v>461500</v>
      </c>
    </row>
    <row r="90" spans="1:2" ht="15.75" x14ac:dyDescent="0.25">
      <c r="A90" s="79">
        <v>2009</v>
      </c>
      <c r="B90" s="82">
        <v>496900</v>
      </c>
    </row>
    <row r="91" spans="1:2" ht="15.75" x14ac:dyDescent="0.25">
      <c r="A91" s="79">
        <v>2010</v>
      </c>
      <c r="B91" s="82">
        <v>515000</v>
      </c>
    </row>
    <row r="92" spans="1:2" ht="15.75" x14ac:dyDescent="0.25">
      <c r="A92" s="79">
        <v>2011</v>
      </c>
      <c r="B92" s="82">
        <v>535600</v>
      </c>
    </row>
    <row r="93" spans="1:2" ht="15.75" x14ac:dyDescent="0.25">
      <c r="A93" s="79">
        <v>2012</v>
      </c>
      <c r="B93" s="82">
        <v>566700</v>
      </c>
    </row>
    <row r="94" spans="1:2" ht="15.75" x14ac:dyDescent="0.25">
      <c r="A94" s="79">
        <v>2013</v>
      </c>
      <c r="B94" s="82">
        <v>589500</v>
      </c>
    </row>
    <row r="95" spans="1:2" ht="15.75" x14ac:dyDescent="0.25">
      <c r="A95" s="79">
        <v>2014</v>
      </c>
      <c r="B95" s="82">
        <v>616000</v>
      </c>
    </row>
    <row r="96" spans="1:2" ht="15.75" x14ac:dyDescent="0.25">
      <c r="A96" s="79">
        <v>2015</v>
      </c>
      <c r="B96" s="82">
        <v>644350</v>
      </c>
    </row>
    <row r="97" spans="1:2" ht="15.75" x14ac:dyDescent="0.25">
      <c r="A97" s="79">
        <v>2016</v>
      </c>
      <c r="B97" s="82">
        <v>689454</v>
      </c>
    </row>
    <row r="98" spans="1:2" ht="15.75" x14ac:dyDescent="0.25">
      <c r="A98" s="79">
        <v>2017</v>
      </c>
      <c r="B98" s="83">
        <v>737717</v>
      </c>
    </row>
    <row r="99" spans="1:2" ht="15.75" x14ac:dyDescent="0.25">
      <c r="A99" s="79">
        <v>2018</v>
      </c>
      <c r="B99" s="83">
        <v>781242</v>
      </c>
    </row>
    <row r="100" spans="1:2" ht="15.75" x14ac:dyDescent="0.25">
      <c r="A100" s="79">
        <v>2019</v>
      </c>
      <c r="B100" s="101">
        <v>828116</v>
      </c>
    </row>
  </sheetData>
  <mergeCells count="24">
    <mergeCell ref="A2:B3"/>
    <mergeCell ref="A6:B6"/>
    <mergeCell ref="A15:B15"/>
    <mergeCell ref="L20:L26"/>
    <mergeCell ref="H20:H26"/>
    <mergeCell ref="A10:B11"/>
    <mergeCell ref="D10:D11"/>
    <mergeCell ref="A12:B13"/>
    <mergeCell ref="D12:D13"/>
    <mergeCell ref="A8:B8"/>
    <mergeCell ref="H32:H38"/>
    <mergeCell ref="L32:L38"/>
    <mergeCell ref="T20:T26"/>
    <mergeCell ref="T32:T38"/>
    <mergeCell ref="P20:P26"/>
    <mergeCell ref="P32:P38"/>
    <mergeCell ref="H56:H62"/>
    <mergeCell ref="L56:L62"/>
    <mergeCell ref="P56:P62"/>
    <mergeCell ref="T56:T62"/>
    <mergeCell ref="H44:H50"/>
    <mergeCell ref="L44:L50"/>
    <mergeCell ref="P44:P50"/>
    <mergeCell ref="T44:T50"/>
  </mergeCells>
  <conditionalFormatting sqref="H6:H7 H12:H13">
    <cfRule type="cellIs" dxfId="72" priority="301" operator="equal">
      <formula>"NO CUMPLE"</formula>
    </cfRule>
  </conditionalFormatting>
  <conditionalFormatting sqref="L6:L7">
    <cfRule type="cellIs" dxfId="71" priority="296" operator="equal">
      <formula>"NO CUMPLE"</formula>
    </cfRule>
  </conditionalFormatting>
  <conditionalFormatting sqref="H10:H11">
    <cfRule type="cellIs" dxfId="70" priority="284" operator="equal">
      <formula>"NO CUMPLE"</formula>
    </cfRule>
  </conditionalFormatting>
  <conditionalFormatting sqref="L12:L13">
    <cfRule type="cellIs" dxfId="69" priority="283" operator="equal">
      <formula>"NO CUMPLE"</formula>
    </cfRule>
  </conditionalFormatting>
  <conditionalFormatting sqref="L10:L11">
    <cfRule type="cellIs" dxfId="68" priority="282" operator="equal">
      <formula>"NO CUMPLE"</formula>
    </cfRule>
  </conditionalFormatting>
  <conditionalFormatting sqref="G15">
    <cfRule type="cellIs" dxfId="67" priority="272" operator="equal">
      <formula>"NO CUMPLE"</formula>
    </cfRule>
    <cfRule type="cellIs" dxfId="66" priority="273" operator="equal">
      <formula>"CUMPLE"</formula>
    </cfRule>
  </conditionalFormatting>
  <conditionalFormatting sqref="K15">
    <cfRule type="cellIs" dxfId="65" priority="261" operator="equal">
      <formula>"NO CUMPLE"</formula>
    </cfRule>
    <cfRule type="cellIs" dxfId="64" priority="262" operator="equal">
      <formula>"CUMPLE"</formula>
    </cfRule>
  </conditionalFormatting>
  <conditionalFormatting sqref="P6:P7">
    <cfRule type="cellIs" dxfId="63" priority="53" operator="equal">
      <formula>"NO CUMPLE"</formula>
    </cfRule>
  </conditionalFormatting>
  <conditionalFormatting sqref="P12:P13">
    <cfRule type="cellIs" dxfId="62" priority="52" operator="equal">
      <formula>"NO CUMPLE"</formula>
    </cfRule>
  </conditionalFormatting>
  <conditionalFormatting sqref="P10:P11">
    <cfRule type="cellIs" dxfId="61" priority="51" operator="equal">
      <formula>"NO CUMPLE"</formula>
    </cfRule>
  </conditionalFormatting>
  <conditionalFormatting sqref="O15">
    <cfRule type="cellIs" dxfId="60" priority="49" operator="equal">
      <formula>"NO CUMPLE"</formula>
    </cfRule>
    <cfRule type="cellIs" dxfId="59" priority="50" operator="equal">
      <formula>"CUMPLE"</formula>
    </cfRule>
  </conditionalFormatting>
  <conditionalFormatting sqref="T6:T7">
    <cfRule type="cellIs" dxfId="58" priority="38" operator="equal">
      <formula>"NO CUMPLE"</formula>
    </cfRule>
  </conditionalFormatting>
  <conditionalFormatting sqref="T12:T13">
    <cfRule type="cellIs" dxfId="57" priority="37" operator="equal">
      <formula>"NO CUMPLE"</formula>
    </cfRule>
  </conditionalFormatting>
  <conditionalFormatting sqref="T10:T11">
    <cfRule type="cellIs" dxfId="56" priority="36" operator="equal">
      <formula>"NO CUMPLE"</formula>
    </cfRule>
  </conditionalFormatting>
  <conditionalFormatting sqref="S15">
    <cfRule type="cellIs" dxfId="55" priority="34" operator="equal">
      <formula>"NO CUMPLE"</formula>
    </cfRule>
    <cfRule type="cellIs" dxfId="54" priority="35" operator="equal">
      <formula>"CUMPLE"</formula>
    </cfRule>
  </conditionalFormatting>
  <conditionalFormatting sqref="H8:H9">
    <cfRule type="cellIs" dxfId="53" priority="28" operator="equal">
      <formula>"NO CUMPLE"</formula>
    </cfRule>
  </conditionalFormatting>
  <conditionalFormatting sqref="L8:L9">
    <cfRule type="cellIs" dxfId="52" priority="27" operator="equal">
      <formula>"NO CUMPLE"</formula>
    </cfRule>
  </conditionalFormatting>
  <conditionalFormatting sqref="P8:P9">
    <cfRule type="cellIs" dxfId="51" priority="26" operator="equal">
      <formula>"NO CUMPLE"</formula>
    </cfRule>
  </conditionalFormatting>
  <conditionalFormatting sqref="T8:T9">
    <cfRule type="cellIs" dxfId="50" priority="25" operator="equal">
      <formula>"NO CUMPLE"</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view="pageBreakPreview" zoomScale="60" zoomScaleNormal="80" workbookViewId="0">
      <pane xSplit="3" ySplit="12" topLeftCell="D13" activePane="bottomRight" state="frozen"/>
      <selection pane="topRight" activeCell="E1" sqref="E1"/>
      <selection pane="bottomLeft" activeCell="A13" sqref="A13"/>
      <selection pane="bottomRight" activeCell="H13" sqref="H13"/>
    </sheetView>
  </sheetViews>
  <sheetFormatPr baseColWidth="10" defaultColWidth="11.42578125" defaultRowHeight="12.75" x14ac:dyDescent="0.2"/>
  <cols>
    <col min="1" max="1" width="11.42578125" style="215"/>
    <col min="2" max="2" width="70.7109375" style="215" customWidth="1"/>
    <col min="3" max="4" width="16" style="215" customWidth="1"/>
    <col min="5" max="5" width="30.7109375" style="215" customWidth="1"/>
    <col min="6" max="7" width="15.7109375" style="215" customWidth="1"/>
    <col min="8" max="8" width="30.7109375" style="215" customWidth="1"/>
    <col min="9" max="10" width="15.7109375" style="215" customWidth="1"/>
    <col min="11" max="11" width="30.7109375" style="215" customWidth="1"/>
    <col min="12" max="13" width="15.7109375" style="215" customWidth="1"/>
    <col min="14" max="14" width="30.7109375" style="215" customWidth="1"/>
    <col min="15" max="15" width="15.7109375" style="215" customWidth="1"/>
    <col min="16" max="16384" width="11.42578125" style="215"/>
  </cols>
  <sheetData>
    <row r="1" spans="1:15" s="85" customFormat="1" ht="15.75" x14ac:dyDescent="0.25">
      <c r="A1" s="84" t="s">
        <v>103</v>
      </c>
      <c r="B1" s="210"/>
      <c r="C1" s="84"/>
      <c r="D1" s="84"/>
    </row>
    <row r="2" spans="1:15" s="85" customFormat="1" ht="15.75" x14ac:dyDescent="0.25">
      <c r="A2" s="84" t="s">
        <v>104</v>
      </c>
      <c r="B2" s="210"/>
      <c r="C2" s="84"/>
      <c r="D2" s="84"/>
    </row>
    <row r="3" spans="1:15" s="85" customFormat="1" x14ac:dyDescent="0.25">
      <c r="A3" s="86"/>
      <c r="B3" s="211"/>
      <c r="C3" s="86"/>
      <c r="D3" s="86"/>
    </row>
    <row r="4" spans="1:15" s="85" customFormat="1" ht="15.75" x14ac:dyDescent="0.25">
      <c r="A4" s="84" t="str">
        <f>'VERIFICACION TECNICA'!A4</f>
        <v>LICITACIÓN PÚBLICA N° 032-2019</v>
      </c>
      <c r="B4" s="210"/>
      <c r="C4" s="84"/>
      <c r="D4" s="84"/>
    </row>
    <row r="5" spans="1:15" s="85" customFormat="1" ht="15.75" x14ac:dyDescent="0.25">
      <c r="A5" s="84" t="s">
        <v>198</v>
      </c>
      <c r="B5" s="210"/>
      <c r="C5" s="84"/>
      <c r="D5" s="84"/>
    </row>
    <row r="6" spans="1:15" s="85" customFormat="1" x14ac:dyDescent="0.25">
      <c r="A6" s="86"/>
      <c r="B6" s="211"/>
      <c r="C6" s="86"/>
      <c r="D6" s="86"/>
    </row>
    <row r="7" spans="1:15" s="85" customFormat="1" ht="75" customHeight="1" x14ac:dyDescent="0.25">
      <c r="A7" s="229" t="str">
        <f>'VERIFICACION TECNICA'!A7:B7</f>
        <v>OBJETO: ADECUACIÓN INTERIOR DEL AUDITORIO “JOSE MARIA OTERO” DE LA FACULTAD DE CIENCIAS NATURALES, EXACTAS Y DE LA EDUCACIÓN DE LA UNIVERSIDAD DEL CAUCA</v>
      </c>
      <c r="B7" s="229"/>
      <c r="C7" s="202"/>
      <c r="D7" s="202"/>
    </row>
    <row r="8" spans="1:15" s="214" customFormat="1" x14ac:dyDescent="0.2">
      <c r="A8" s="212"/>
      <c r="B8" s="213"/>
      <c r="C8" s="213"/>
      <c r="D8" s="213"/>
      <c r="E8" s="213"/>
      <c r="F8" s="213"/>
      <c r="G8" s="213"/>
      <c r="H8" s="213"/>
      <c r="I8" s="213"/>
      <c r="J8" s="213"/>
      <c r="K8" s="213"/>
      <c r="L8" s="213"/>
      <c r="M8" s="213"/>
      <c r="N8" s="213"/>
      <c r="O8" s="213"/>
    </row>
    <row r="9" spans="1:15" ht="15" x14ac:dyDescent="0.2">
      <c r="A9" s="196"/>
      <c r="B9" s="197"/>
      <c r="C9" s="219"/>
      <c r="D9" s="249">
        <v>1</v>
      </c>
      <c r="E9" s="262"/>
      <c r="F9" s="263"/>
      <c r="G9" s="249">
        <v>2</v>
      </c>
      <c r="H9" s="250"/>
      <c r="I9" s="251"/>
      <c r="J9" s="249">
        <v>3</v>
      </c>
      <c r="K9" s="250"/>
      <c r="L9" s="251"/>
      <c r="M9" s="249">
        <v>4</v>
      </c>
      <c r="N9" s="250"/>
      <c r="O9" s="251"/>
    </row>
    <row r="10" spans="1:15" ht="62.25" customHeight="1" x14ac:dyDescent="0.2">
      <c r="A10" s="256" t="s">
        <v>194</v>
      </c>
      <c r="B10" s="258" t="s">
        <v>106</v>
      </c>
      <c r="C10" s="260" t="s">
        <v>195</v>
      </c>
      <c r="D10" s="252" t="str">
        <f>'VERIFICACION TECNICA'!C10</f>
        <v>HECTOR EDUARDO RIOS FUENTES</v>
      </c>
      <c r="E10" s="253"/>
      <c r="F10" s="254"/>
      <c r="G10" s="252" t="str">
        <f>'VERIFICACION TECNICA'!E10</f>
        <v>VICTOR GABRIEL PARA JURADO</v>
      </c>
      <c r="H10" s="253"/>
      <c r="I10" s="254"/>
      <c r="J10" s="252" t="str">
        <f>'VERIFICACION TECNICA'!G10</f>
        <v>GUSTAVO ADOLFO ACOSTA</v>
      </c>
      <c r="K10" s="253"/>
      <c r="L10" s="254"/>
      <c r="M10" s="252" t="str">
        <f>'VERIFICACION TECNICA'!I10</f>
        <v>EDUARDO GOMEZ BOLAÑOS</v>
      </c>
      <c r="N10" s="253"/>
      <c r="O10" s="254"/>
    </row>
    <row r="11" spans="1:15" x14ac:dyDescent="0.2">
      <c r="A11" s="257"/>
      <c r="B11" s="259"/>
      <c r="C11" s="261"/>
      <c r="D11" s="203" t="s">
        <v>107</v>
      </c>
      <c r="E11" s="220" t="str">
        <f>'VERIFICACION TECNICA'!F11</f>
        <v>VALOR/ OBSERVACION</v>
      </c>
      <c r="F11" s="220" t="s">
        <v>195</v>
      </c>
      <c r="G11" s="198" t="s">
        <v>107</v>
      </c>
      <c r="H11" s="220" t="s">
        <v>108</v>
      </c>
      <c r="I11" s="198" t="s">
        <v>195</v>
      </c>
      <c r="J11" s="198" t="s">
        <v>107</v>
      </c>
      <c r="K11" s="198" t="s">
        <v>108</v>
      </c>
      <c r="L11" s="198" t="s">
        <v>195</v>
      </c>
      <c r="M11" s="198" t="s">
        <v>107</v>
      </c>
      <c r="N11" s="198" t="s">
        <v>108</v>
      </c>
      <c r="O11" s="198" t="s">
        <v>195</v>
      </c>
    </row>
    <row r="12" spans="1:15" ht="15.75" x14ac:dyDescent="0.2">
      <c r="A12" s="221"/>
      <c r="B12" s="222"/>
      <c r="C12" s="223"/>
      <c r="D12" s="204"/>
      <c r="E12" s="224"/>
      <c r="F12" s="224"/>
      <c r="G12" s="224"/>
      <c r="H12" s="224"/>
      <c r="I12" s="224"/>
      <c r="J12" s="224"/>
      <c r="K12" s="224"/>
      <c r="L12" s="224"/>
      <c r="M12" s="224"/>
      <c r="N12" s="224"/>
      <c r="O12" s="224"/>
    </row>
    <row r="13" spans="1:15" ht="365.25" customHeight="1" x14ac:dyDescent="0.2">
      <c r="A13" s="226"/>
      <c r="B13" s="199" t="s">
        <v>200</v>
      </c>
      <c r="C13" s="227">
        <v>200</v>
      </c>
      <c r="D13" s="145" t="s">
        <v>158</v>
      </c>
      <c r="E13" s="198" t="s">
        <v>213</v>
      </c>
      <c r="F13" s="198">
        <v>0</v>
      </c>
      <c r="G13" s="204" t="s">
        <v>110</v>
      </c>
      <c r="H13" s="198" t="s">
        <v>201</v>
      </c>
      <c r="I13" s="198">
        <v>200</v>
      </c>
      <c r="J13" s="198"/>
      <c r="K13" s="198" t="s">
        <v>202</v>
      </c>
      <c r="L13" s="198"/>
      <c r="M13" s="145" t="s">
        <v>158</v>
      </c>
      <c r="N13" s="198" t="s">
        <v>212</v>
      </c>
      <c r="O13" s="198">
        <v>0</v>
      </c>
    </row>
    <row r="14" spans="1:15" ht="18" customHeight="1" x14ac:dyDescent="0.2">
      <c r="A14" s="201"/>
      <c r="B14" s="225" t="s">
        <v>196</v>
      </c>
      <c r="C14" s="225" t="s">
        <v>199</v>
      </c>
      <c r="D14" s="255">
        <f>SUM(F13:F13)</f>
        <v>0</v>
      </c>
      <c r="E14" s="253"/>
      <c r="F14" s="254"/>
      <c r="G14" s="255">
        <f>SUM(I13:I13)</f>
        <v>200</v>
      </c>
      <c r="H14" s="253"/>
      <c r="I14" s="254"/>
      <c r="J14" s="255">
        <v>200</v>
      </c>
      <c r="K14" s="253"/>
      <c r="L14" s="254"/>
      <c r="M14" s="255">
        <f>SUM(O13:O13)</f>
        <v>0</v>
      </c>
      <c r="N14" s="253"/>
      <c r="O14" s="254"/>
    </row>
    <row r="16" spans="1:15" ht="15.75" x14ac:dyDescent="0.2">
      <c r="B16" s="87" t="s">
        <v>113</v>
      </c>
      <c r="C16" s="87"/>
      <c r="D16" s="87"/>
    </row>
    <row r="17" spans="1:15" ht="15.75" x14ac:dyDescent="0.2">
      <c r="B17" s="87"/>
      <c r="C17" s="87"/>
      <c r="D17" s="87"/>
    </row>
    <row r="19" spans="1:15" ht="15.75" x14ac:dyDescent="0.2">
      <c r="A19" s="216"/>
      <c r="B19" s="97" t="s">
        <v>197</v>
      </c>
      <c r="C19" s="217"/>
      <c r="D19" s="217"/>
      <c r="E19" s="94"/>
      <c r="F19" s="94"/>
      <c r="G19" s="94"/>
      <c r="H19" s="94"/>
      <c r="I19" s="94"/>
      <c r="J19" s="94"/>
      <c r="K19" s="94"/>
      <c r="L19" s="94"/>
      <c r="M19" s="94"/>
      <c r="N19" s="94"/>
      <c r="O19" s="94"/>
    </row>
    <row r="20" spans="1:15" ht="15.75" x14ac:dyDescent="0.25">
      <c r="A20" s="160"/>
      <c r="B20" s="98" t="s">
        <v>154</v>
      </c>
      <c r="C20" s="217"/>
      <c r="D20" s="217"/>
      <c r="E20" s="94"/>
      <c r="F20" s="94"/>
      <c r="G20" s="94"/>
      <c r="H20" s="94"/>
      <c r="I20" s="94"/>
      <c r="J20" s="94"/>
      <c r="K20" s="94"/>
      <c r="L20" s="94"/>
      <c r="M20" s="94"/>
      <c r="N20" s="94"/>
      <c r="O20" s="94"/>
    </row>
    <row r="21" spans="1:15" ht="15.75" x14ac:dyDescent="0.25">
      <c r="A21" s="160"/>
      <c r="B21" s="98"/>
      <c r="C21" s="217"/>
      <c r="D21" s="217"/>
      <c r="E21" s="94"/>
      <c r="F21" s="94"/>
      <c r="G21" s="94"/>
      <c r="H21" s="94"/>
      <c r="I21" s="94"/>
      <c r="J21" s="94"/>
      <c r="K21" s="94"/>
      <c r="L21" s="94"/>
      <c r="M21" s="94"/>
      <c r="N21" s="94"/>
      <c r="O21" s="94"/>
    </row>
    <row r="22" spans="1:15" ht="15.75" x14ac:dyDescent="0.25">
      <c r="A22" s="160"/>
      <c r="B22" s="98"/>
      <c r="C22" s="217"/>
      <c r="D22" s="217"/>
      <c r="E22" s="94"/>
      <c r="F22" s="94"/>
      <c r="G22" s="94"/>
      <c r="H22" s="94"/>
      <c r="I22" s="94"/>
      <c r="J22" s="94"/>
      <c r="K22" s="94"/>
      <c r="L22" s="94"/>
      <c r="M22" s="94"/>
      <c r="N22" s="94"/>
      <c r="O22" s="94"/>
    </row>
    <row r="23" spans="1:15" ht="15.75" x14ac:dyDescent="0.25">
      <c r="A23" s="218"/>
      <c r="B23" s="97"/>
      <c r="C23" s="97"/>
      <c r="D23" s="97"/>
      <c r="E23" s="94"/>
      <c r="F23" s="94"/>
      <c r="G23" s="94"/>
      <c r="H23" s="94"/>
      <c r="I23" s="94"/>
      <c r="J23" s="94"/>
      <c r="K23" s="94"/>
      <c r="L23" s="94"/>
      <c r="M23" s="94"/>
      <c r="N23" s="94"/>
      <c r="O23" s="94"/>
    </row>
    <row r="24" spans="1:15" ht="15.75" x14ac:dyDescent="0.25">
      <c r="A24" s="218"/>
      <c r="B24" s="98"/>
      <c r="C24" s="98"/>
      <c r="D24" s="98"/>
      <c r="E24" s="94"/>
      <c r="F24" s="94"/>
      <c r="G24" s="94"/>
      <c r="H24" s="94"/>
      <c r="I24" s="94"/>
      <c r="J24" s="94"/>
      <c r="K24" s="94"/>
      <c r="L24" s="94"/>
      <c r="M24" s="94"/>
      <c r="N24" s="94"/>
      <c r="O24" s="94"/>
    </row>
    <row r="25" spans="1:15" ht="15.75" x14ac:dyDescent="0.25">
      <c r="A25" s="218"/>
      <c r="B25" s="98"/>
      <c r="C25" s="98"/>
      <c r="D25" s="98"/>
      <c r="E25" s="97"/>
      <c r="F25" s="97"/>
      <c r="G25" s="97"/>
      <c r="H25" s="97"/>
      <c r="I25" s="97"/>
      <c r="J25" s="97"/>
      <c r="K25" s="97"/>
      <c r="L25" s="97"/>
      <c r="M25" s="97"/>
      <c r="N25" s="97"/>
      <c r="O25" s="97"/>
    </row>
    <row r="26" spans="1:15" ht="15.75" x14ac:dyDescent="0.25">
      <c r="B26" s="90"/>
      <c r="C26" s="90"/>
      <c r="D26" s="90"/>
      <c r="E26" s="98"/>
      <c r="F26" s="98"/>
      <c r="G26" s="98"/>
      <c r="H26" s="98"/>
      <c r="I26" s="98"/>
      <c r="J26" s="98"/>
      <c r="K26" s="98"/>
      <c r="L26" s="98"/>
      <c r="M26" s="98"/>
      <c r="N26" s="98"/>
      <c r="O26" s="98"/>
    </row>
    <row r="27" spans="1:15" ht="15.75" x14ac:dyDescent="0.2">
      <c r="B27" s="97" t="s">
        <v>115</v>
      </c>
      <c r="C27" s="97"/>
      <c r="D27" s="97"/>
    </row>
    <row r="28" spans="1:15" ht="15.75" x14ac:dyDescent="0.25">
      <c r="B28" s="98" t="s">
        <v>116</v>
      </c>
      <c r="C28" s="98"/>
      <c r="D28" s="98"/>
    </row>
    <row r="29" spans="1:15" ht="15.75" x14ac:dyDescent="0.25">
      <c r="B29" s="98" t="s">
        <v>117</v>
      </c>
      <c r="C29" s="98"/>
      <c r="D29" s="98"/>
    </row>
  </sheetData>
  <mergeCells count="16">
    <mergeCell ref="A7:B7"/>
    <mergeCell ref="A10:A11"/>
    <mergeCell ref="B10:B11"/>
    <mergeCell ref="C10:C11"/>
    <mergeCell ref="D9:F9"/>
    <mergeCell ref="D10:F10"/>
    <mergeCell ref="M9:O9"/>
    <mergeCell ref="M10:O10"/>
    <mergeCell ref="D14:F14"/>
    <mergeCell ref="G14:I14"/>
    <mergeCell ref="J14:L14"/>
    <mergeCell ref="M14:O14"/>
    <mergeCell ref="G9:I9"/>
    <mergeCell ref="G10:I10"/>
    <mergeCell ref="J9:L9"/>
    <mergeCell ref="J10:L10"/>
  </mergeCells>
  <conditionalFormatting sqref="E13:F13 H13:L13 N13:O13">
    <cfRule type="cellIs" dxfId="49" priority="20" operator="equal">
      <formula>"NO"</formula>
    </cfRule>
  </conditionalFormatting>
  <conditionalFormatting sqref="D12">
    <cfRule type="cellIs" dxfId="48" priority="4" operator="equal">
      <formula>"NO"</formula>
    </cfRule>
  </conditionalFormatting>
  <conditionalFormatting sqref="D13">
    <cfRule type="cellIs" dxfId="47" priority="3" operator="equal">
      <formula>"NO"</formula>
    </cfRule>
  </conditionalFormatting>
  <conditionalFormatting sqref="G13">
    <cfRule type="cellIs" dxfId="46" priority="2" operator="equal">
      <formula>"NO"</formula>
    </cfRule>
  </conditionalFormatting>
  <conditionalFormatting sqref="M13">
    <cfRule type="cellIs" dxfId="45"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9" activePane="bottomRight" state="frozen"/>
      <selection pane="topRight" activeCell="E1" sqref="E1"/>
      <selection pane="bottomLeft" activeCell="A8" sqref="A8"/>
      <selection pane="bottomRight" activeCell="W118" sqref="W11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267" t="s">
        <v>85</v>
      </c>
      <c r="B1" s="267"/>
      <c r="C1" s="267"/>
      <c r="D1" s="267"/>
      <c r="E1" s="267"/>
      <c r="F1" s="267"/>
    </row>
    <row r="2" spans="1:24" x14ac:dyDescent="0.25">
      <c r="A2" s="267" t="s">
        <v>124</v>
      </c>
      <c r="B2" s="267"/>
      <c r="C2" s="267"/>
      <c r="D2" s="267"/>
      <c r="E2" s="267"/>
      <c r="F2" s="267"/>
    </row>
    <row r="3" spans="1:24" ht="18" customHeight="1" x14ac:dyDescent="0.25">
      <c r="A3" s="268" t="s">
        <v>156</v>
      </c>
      <c r="B3" s="268"/>
      <c r="C3" s="268"/>
      <c r="D3" s="268"/>
      <c r="E3" s="268"/>
      <c r="F3" s="268"/>
      <c r="G3" s="269"/>
      <c r="H3" s="270"/>
      <c r="I3" s="271"/>
      <c r="J3" s="269"/>
      <c r="K3" s="270"/>
      <c r="L3" s="271"/>
      <c r="M3" s="269"/>
      <c r="N3" s="270"/>
      <c r="O3" s="271"/>
      <c r="P3" s="269"/>
      <c r="Q3" s="270"/>
      <c r="R3" s="271"/>
      <c r="S3" s="269"/>
      <c r="T3" s="270"/>
      <c r="U3" s="271"/>
      <c r="V3" s="269"/>
      <c r="W3" s="270"/>
      <c r="X3" s="271"/>
    </row>
    <row r="4" spans="1:24" ht="59.25" customHeight="1" x14ac:dyDescent="0.25">
      <c r="A4" s="268"/>
      <c r="B4" s="268"/>
      <c r="C4" s="268"/>
      <c r="D4" s="268"/>
      <c r="E4" s="268"/>
      <c r="F4" s="268"/>
      <c r="G4" s="272"/>
      <c r="H4" s="273"/>
      <c r="I4" s="274"/>
      <c r="J4" s="272"/>
      <c r="K4" s="273"/>
      <c r="L4" s="274"/>
      <c r="M4" s="272"/>
      <c r="N4" s="273"/>
      <c r="O4" s="274"/>
      <c r="P4" s="272"/>
      <c r="Q4" s="273"/>
      <c r="R4" s="274"/>
      <c r="S4" s="272"/>
      <c r="T4" s="273"/>
      <c r="U4" s="274"/>
      <c r="V4" s="272"/>
      <c r="W4" s="273"/>
      <c r="X4" s="274"/>
    </row>
    <row r="5" spans="1:24" x14ac:dyDescent="0.25">
      <c r="A5" s="268"/>
      <c r="B5" s="268"/>
      <c r="C5" s="268"/>
      <c r="D5" s="268"/>
      <c r="E5" s="268"/>
      <c r="F5" s="268"/>
      <c r="G5" s="267">
        <v>1</v>
      </c>
      <c r="H5" s="267"/>
      <c r="I5" s="267"/>
      <c r="J5" s="267">
        <v>2</v>
      </c>
      <c r="K5" s="267"/>
      <c r="L5" s="267"/>
      <c r="M5" s="267">
        <v>3</v>
      </c>
      <c r="N5" s="267"/>
      <c r="O5" s="267"/>
      <c r="P5" s="267">
        <v>4</v>
      </c>
      <c r="Q5" s="267"/>
      <c r="R5" s="267"/>
      <c r="S5" s="267">
        <v>5</v>
      </c>
      <c r="T5" s="267"/>
      <c r="U5" s="267"/>
      <c r="V5" s="267">
        <v>7</v>
      </c>
      <c r="W5" s="267"/>
      <c r="X5" s="267"/>
    </row>
    <row r="6" spans="1:24" ht="15" customHeight="1" x14ac:dyDescent="0.25">
      <c r="A6" s="264" t="s">
        <v>125</v>
      </c>
      <c r="B6" s="264"/>
      <c r="C6" s="264"/>
      <c r="D6" s="264"/>
      <c r="E6" s="264"/>
      <c r="F6" s="264"/>
      <c r="G6" s="265" t="s">
        <v>64</v>
      </c>
      <c r="H6" s="265" t="s">
        <v>65</v>
      </c>
      <c r="I6" s="119" t="s">
        <v>126</v>
      </c>
      <c r="J6" s="265" t="s">
        <v>64</v>
      </c>
      <c r="K6" s="265" t="s">
        <v>65</v>
      </c>
      <c r="L6" s="174" t="s">
        <v>126</v>
      </c>
      <c r="M6" s="265" t="s">
        <v>64</v>
      </c>
      <c r="N6" s="265" t="s">
        <v>65</v>
      </c>
      <c r="O6" s="174" t="s">
        <v>126</v>
      </c>
      <c r="P6" s="265" t="s">
        <v>64</v>
      </c>
      <c r="Q6" s="265" t="s">
        <v>65</v>
      </c>
      <c r="R6" s="174" t="s">
        <v>126</v>
      </c>
      <c r="S6" s="265" t="s">
        <v>64</v>
      </c>
      <c r="T6" s="265" t="s">
        <v>65</v>
      </c>
      <c r="U6" s="187" t="s">
        <v>126</v>
      </c>
      <c r="V6" s="265" t="s">
        <v>64</v>
      </c>
      <c r="W6" s="265" t="s">
        <v>65</v>
      </c>
      <c r="X6" s="187" t="s">
        <v>126</v>
      </c>
    </row>
    <row r="7" spans="1:24" x14ac:dyDescent="0.25">
      <c r="A7" s="123" t="s">
        <v>0</v>
      </c>
      <c r="B7" s="123" t="s">
        <v>66</v>
      </c>
      <c r="C7" s="123" t="s">
        <v>4</v>
      </c>
      <c r="D7" s="123" t="s">
        <v>1</v>
      </c>
      <c r="E7" s="123" t="s">
        <v>64</v>
      </c>
      <c r="F7" s="123" t="s">
        <v>65</v>
      </c>
      <c r="G7" s="266"/>
      <c r="H7" s="266"/>
      <c r="I7" s="120" t="s">
        <v>127</v>
      </c>
      <c r="J7" s="266"/>
      <c r="K7" s="266"/>
      <c r="L7" s="175" t="s">
        <v>127</v>
      </c>
      <c r="M7" s="266"/>
      <c r="N7" s="266"/>
      <c r="O7" s="175" t="s">
        <v>127</v>
      </c>
      <c r="P7" s="266"/>
      <c r="Q7" s="266"/>
      <c r="R7" s="175" t="s">
        <v>127</v>
      </c>
      <c r="S7" s="266"/>
      <c r="T7" s="266"/>
      <c r="U7" s="188" t="s">
        <v>127</v>
      </c>
      <c r="V7" s="266"/>
      <c r="W7" s="266"/>
      <c r="X7" s="188" t="s">
        <v>127</v>
      </c>
    </row>
    <row r="8" spans="1:24" s="124" customFormat="1" x14ac:dyDescent="0.25">
      <c r="A8" s="123"/>
      <c r="B8" s="121"/>
      <c r="C8" s="123"/>
      <c r="D8" s="123"/>
      <c r="E8" s="123"/>
      <c r="F8" s="123"/>
      <c r="G8" s="123"/>
      <c r="H8" s="123"/>
      <c r="I8" s="123"/>
      <c r="J8" s="173"/>
      <c r="K8" s="173"/>
      <c r="L8" s="173"/>
      <c r="M8" s="173"/>
      <c r="N8" s="173"/>
      <c r="O8" s="173"/>
      <c r="P8" s="173"/>
      <c r="Q8" s="173"/>
      <c r="R8" s="173"/>
      <c r="S8" s="186"/>
      <c r="T8" s="186"/>
      <c r="U8" s="186"/>
      <c r="V8" s="186"/>
      <c r="W8" s="186"/>
      <c r="X8" s="186"/>
    </row>
    <row r="9" spans="1:24" ht="15" x14ac:dyDescent="0.25">
      <c r="A9" s="110"/>
      <c r="B9" s="111"/>
      <c r="C9" s="110"/>
      <c r="D9" s="112"/>
      <c r="E9" s="182"/>
      <c r="F9" s="182">
        <f>ROUND($D9*E9,0)</f>
        <v>0</v>
      </c>
      <c r="G9" s="182"/>
      <c r="H9" s="182">
        <f>ROUND($D9*G9,0)</f>
        <v>0</v>
      </c>
      <c r="I9" s="107" t="str">
        <f t="shared" ref="I9" si="0">+IF(G9&lt;=$E9,"OK","NO OK")</f>
        <v>OK</v>
      </c>
      <c r="J9" s="182"/>
      <c r="K9" s="182">
        <f t="shared" ref="K9:K10" si="1">ROUND($D9*J9,0)</f>
        <v>0</v>
      </c>
      <c r="L9" s="107" t="str">
        <f t="shared" ref="L9:L10" si="2">+IF(J9&lt;=$E9,"OK","NO OK")</f>
        <v>OK</v>
      </c>
      <c r="M9" s="182"/>
      <c r="N9" s="182">
        <f t="shared" ref="N9:N10" si="3">ROUND($D9*M9,0)</f>
        <v>0</v>
      </c>
      <c r="O9" s="107" t="str">
        <f t="shared" ref="O9:O10" si="4">+IF(M9&lt;=$E9,"OK","NO OK")</f>
        <v>OK</v>
      </c>
      <c r="P9" s="182"/>
      <c r="Q9" s="182">
        <f t="shared" ref="Q9:Q10" si="5">ROUND($D9*P9,0)</f>
        <v>0</v>
      </c>
      <c r="R9" s="107" t="str">
        <f t="shared" ref="R9:R10" si="6">+IF(P9&lt;=$E9,"OK","NO OK")</f>
        <v>OK</v>
      </c>
      <c r="S9" s="182"/>
      <c r="T9" s="182">
        <f t="shared" ref="T9:T10" si="7">ROUND($D9*S9,0)</f>
        <v>0</v>
      </c>
      <c r="U9" s="107" t="str">
        <f t="shared" ref="U9:U10" si="8">+IF(S9&lt;=$E9,"OK","NO OK")</f>
        <v>OK</v>
      </c>
      <c r="V9" s="182"/>
      <c r="W9" s="182">
        <f t="shared" ref="W9:W10" si="9">ROUND($D9*V9,0)</f>
        <v>0</v>
      </c>
      <c r="X9" s="107" t="str">
        <f t="shared" ref="X9:X10" si="10">+IF(V9&lt;=$E9,"OK","NO OK")</f>
        <v>OK</v>
      </c>
    </row>
    <row r="10" spans="1:24" ht="15" x14ac:dyDescent="0.25">
      <c r="A10" s="110"/>
      <c r="B10" s="111"/>
      <c r="C10" s="110"/>
      <c r="D10" s="112"/>
      <c r="E10" s="182"/>
      <c r="F10" s="182">
        <f t="shared" ref="F10:F73" si="11">ROUND($D10*E10,0)</f>
        <v>0</v>
      </c>
      <c r="G10" s="182"/>
      <c r="H10" s="182">
        <f t="shared" ref="H10:H11" si="12">ROUND($D10*G10,0)</f>
        <v>0</v>
      </c>
      <c r="I10" s="107" t="str">
        <f t="shared" ref="I10:I11" si="13">+IF(G10&lt;=$E10,"OK","NO OK")</f>
        <v>OK</v>
      </c>
      <c r="J10" s="182"/>
      <c r="K10" s="182">
        <f t="shared" si="1"/>
        <v>0</v>
      </c>
      <c r="L10" s="107" t="str">
        <f t="shared" si="2"/>
        <v>OK</v>
      </c>
      <c r="M10" s="182"/>
      <c r="N10" s="182">
        <f t="shared" si="3"/>
        <v>0</v>
      </c>
      <c r="O10" s="107" t="str">
        <f t="shared" si="4"/>
        <v>OK</v>
      </c>
      <c r="P10" s="182"/>
      <c r="Q10" s="182">
        <f t="shared" si="5"/>
        <v>0</v>
      </c>
      <c r="R10" s="107" t="str">
        <f t="shared" si="6"/>
        <v>OK</v>
      </c>
      <c r="S10" s="182"/>
      <c r="T10" s="182">
        <f t="shared" si="7"/>
        <v>0</v>
      </c>
      <c r="U10" s="107" t="str">
        <f t="shared" si="8"/>
        <v>OK</v>
      </c>
      <c r="V10" s="182"/>
      <c r="W10" s="182">
        <f t="shared" si="9"/>
        <v>0</v>
      </c>
      <c r="X10" s="107" t="str">
        <f t="shared" si="10"/>
        <v>OK</v>
      </c>
    </row>
    <row r="11" spans="1:24" ht="15" x14ac:dyDescent="0.25">
      <c r="A11" s="110"/>
      <c r="B11" s="111"/>
      <c r="C11" s="110"/>
      <c r="D11" s="112"/>
      <c r="E11" s="182"/>
      <c r="F11" s="182">
        <f t="shared" si="11"/>
        <v>0</v>
      </c>
      <c r="G11" s="182"/>
      <c r="H11" s="182">
        <f t="shared" si="12"/>
        <v>0</v>
      </c>
      <c r="I11" s="107" t="str">
        <f t="shared" si="13"/>
        <v>OK</v>
      </c>
      <c r="J11" s="182"/>
      <c r="K11" s="182">
        <f t="shared" ref="K11:K74" si="14">ROUND($D11*J11,0)</f>
        <v>0</v>
      </c>
      <c r="L11" s="107" t="str">
        <f t="shared" ref="L11:L74" si="15">+IF(J11&lt;=$E11,"OK","NO OK")</f>
        <v>OK</v>
      </c>
      <c r="M11" s="182"/>
      <c r="N11" s="182">
        <f t="shared" ref="N11:N74" si="16">ROUND($D11*M11,0)</f>
        <v>0</v>
      </c>
      <c r="O11" s="107" t="str">
        <f t="shared" ref="O11:O74" si="17">+IF(M11&lt;=$E11,"OK","NO OK")</f>
        <v>OK</v>
      </c>
      <c r="P11" s="182"/>
      <c r="Q11" s="182">
        <f t="shared" ref="Q11:Q74" si="18">ROUND($D11*P11,0)</f>
        <v>0</v>
      </c>
      <c r="R11" s="107" t="str">
        <f t="shared" ref="R11:R74" si="19">+IF(P11&lt;=$E11,"OK","NO OK")</f>
        <v>OK</v>
      </c>
      <c r="S11" s="182"/>
      <c r="T11" s="182">
        <f t="shared" ref="T11:T74" si="20">ROUND($D11*S11,0)</f>
        <v>0</v>
      </c>
      <c r="U11" s="107" t="str">
        <f t="shared" ref="U11:U74" si="21">+IF(S11&lt;=$E11,"OK","NO OK")</f>
        <v>OK</v>
      </c>
      <c r="V11" s="182"/>
      <c r="W11" s="182">
        <f t="shared" ref="W11:W74" si="22">ROUND($D11*V11,0)</f>
        <v>0</v>
      </c>
      <c r="X11" s="107" t="str">
        <f t="shared" ref="X11:X74" si="23">+IF(V11&lt;=$E11,"OK","NO OK")</f>
        <v>OK</v>
      </c>
    </row>
    <row r="12" spans="1:24" ht="15" x14ac:dyDescent="0.25">
      <c r="A12" s="110"/>
      <c r="B12" s="111"/>
      <c r="C12" s="110"/>
      <c r="D12" s="112"/>
      <c r="E12" s="182"/>
      <c r="F12" s="182">
        <f t="shared" si="11"/>
        <v>0</v>
      </c>
      <c r="G12" s="182"/>
      <c r="H12" s="182">
        <f t="shared" ref="H12:H75" si="24">ROUND($D12*G12,0)</f>
        <v>0</v>
      </c>
      <c r="I12" s="107" t="str">
        <f t="shared" ref="I12:I75" si="25">+IF(G12&lt;=$E12,"OK","NO OK")</f>
        <v>OK</v>
      </c>
      <c r="J12" s="182"/>
      <c r="K12" s="182">
        <f t="shared" si="14"/>
        <v>0</v>
      </c>
      <c r="L12" s="107" t="str">
        <f t="shared" si="15"/>
        <v>OK</v>
      </c>
      <c r="M12" s="182"/>
      <c r="N12" s="182">
        <f t="shared" si="16"/>
        <v>0</v>
      </c>
      <c r="O12" s="107" t="str">
        <f t="shared" si="17"/>
        <v>OK</v>
      </c>
      <c r="P12" s="182"/>
      <c r="Q12" s="182">
        <f t="shared" si="18"/>
        <v>0</v>
      </c>
      <c r="R12" s="107" t="str">
        <f t="shared" si="19"/>
        <v>OK</v>
      </c>
      <c r="S12" s="182"/>
      <c r="T12" s="182">
        <f t="shared" si="20"/>
        <v>0</v>
      </c>
      <c r="U12" s="107" t="str">
        <f t="shared" si="21"/>
        <v>OK</v>
      </c>
      <c r="V12" s="182"/>
      <c r="W12" s="182">
        <f t="shared" si="22"/>
        <v>0</v>
      </c>
      <c r="X12" s="107" t="str">
        <f t="shared" si="23"/>
        <v>OK</v>
      </c>
    </row>
    <row r="13" spans="1:24" ht="15" x14ac:dyDescent="0.25">
      <c r="A13" s="110"/>
      <c r="B13" s="111"/>
      <c r="C13" s="110"/>
      <c r="D13" s="112"/>
      <c r="E13" s="182"/>
      <c r="F13" s="182">
        <f t="shared" si="11"/>
        <v>0</v>
      </c>
      <c r="G13" s="182"/>
      <c r="H13" s="182">
        <f t="shared" si="24"/>
        <v>0</v>
      </c>
      <c r="I13" s="107" t="str">
        <f t="shared" si="25"/>
        <v>OK</v>
      </c>
      <c r="J13" s="182"/>
      <c r="K13" s="182">
        <f t="shared" si="14"/>
        <v>0</v>
      </c>
      <c r="L13" s="107" t="str">
        <f t="shared" si="15"/>
        <v>OK</v>
      </c>
      <c r="M13" s="182"/>
      <c r="N13" s="182">
        <f t="shared" si="16"/>
        <v>0</v>
      </c>
      <c r="O13" s="107" t="str">
        <f t="shared" si="17"/>
        <v>OK</v>
      </c>
      <c r="P13" s="182"/>
      <c r="Q13" s="182">
        <f t="shared" si="18"/>
        <v>0</v>
      </c>
      <c r="R13" s="107" t="str">
        <f t="shared" si="19"/>
        <v>OK</v>
      </c>
      <c r="S13" s="182"/>
      <c r="T13" s="182">
        <f t="shared" si="20"/>
        <v>0</v>
      </c>
      <c r="U13" s="107" t="str">
        <f t="shared" si="21"/>
        <v>OK</v>
      </c>
      <c r="V13" s="182"/>
      <c r="W13" s="182">
        <f t="shared" si="22"/>
        <v>0</v>
      </c>
      <c r="X13" s="107" t="str">
        <f t="shared" si="23"/>
        <v>OK</v>
      </c>
    </row>
    <row r="14" spans="1:24" ht="15" x14ac:dyDescent="0.25">
      <c r="A14" s="110"/>
      <c r="B14" s="111"/>
      <c r="C14" s="110"/>
      <c r="D14" s="112"/>
      <c r="E14" s="182"/>
      <c r="F14" s="182">
        <f t="shared" si="11"/>
        <v>0</v>
      </c>
      <c r="G14" s="182"/>
      <c r="H14" s="182">
        <f t="shared" si="24"/>
        <v>0</v>
      </c>
      <c r="I14" s="107" t="str">
        <f t="shared" si="25"/>
        <v>OK</v>
      </c>
      <c r="J14" s="182"/>
      <c r="K14" s="182">
        <f t="shared" si="14"/>
        <v>0</v>
      </c>
      <c r="L14" s="107" t="str">
        <f t="shared" si="15"/>
        <v>OK</v>
      </c>
      <c r="M14" s="182"/>
      <c r="N14" s="182">
        <f t="shared" si="16"/>
        <v>0</v>
      </c>
      <c r="O14" s="107" t="str">
        <f t="shared" si="17"/>
        <v>OK</v>
      </c>
      <c r="P14" s="182"/>
      <c r="Q14" s="182">
        <f t="shared" si="18"/>
        <v>0</v>
      </c>
      <c r="R14" s="107" t="str">
        <f t="shared" si="19"/>
        <v>OK</v>
      </c>
      <c r="S14" s="182"/>
      <c r="T14" s="182">
        <f t="shared" si="20"/>
        <v>0</v>
      </c>
      <c r="U14" s="107" t="str">
        <f t="shared" si="21"/>
        <v>OK</v>
      </c>
      <c r="V14" s="182"/>
      <c r="W14" s="182">
        <f t="shared" si="22"/>
        <v>0</v>
      </c>
      <c r="X14" s="107" t="str">
        <f t="shared" si="23"/>
        <v>OK</v>
      </c>
    </row>
    <row r="15" spans="1:24" ht="15" x14ac:dyDescent="0.25">
      <c r="A15" s="110"/>
      <c r="B15" s="111"/>
      <c r="C15" s="110"/>
      <c r="D15" s="112"/>
      <c r="E15" s="182"/>
      <c r="F15" s="182">
        <f t="shared" si="11"/>
        <v>0</v>
      </c>
      <c r="G15" s="182"/>
      <c r="H15" s="182">
        <f t="shared" si="24"/>
        <v>0</v>
      </c>
      <c r="I15" s="107" t="str">
        <f t="shared" si="25"/>
        <v>OK</v>
      </c>
      <c r="J15" s="182"/>
      <c r="K15" s="182">
        <f t="shared" si="14"/>
        <v>0</v>
      </c>
      <c r="L15" s="107" t="str">
        <f t="shared" si="15"/>
        <v>OK</v>
      </c>
      <c r="M15" s="182"/>
      <c r="N15" s="182">
        <f t="shared" si="16"/>
        <v>0</v>
      </c>
      <c r="O15" s="107" t="str">
        <f t="shared" si="17"/>
        <v>OK</v>
      </c>
      <c r="P15" s="182"/>
      <c r="Q15" s="182">
        <f t="shared" si="18"/>
        <v>0</v>
      </c>
      <c r="R15" s="107" t="str">
        <f t="shared" si="19"/>
        <v>OK</v>
      </c>
      <c r="S15" s="182"/>
      <c r="T15" s="182">
        <f t="shared" si="20"/>
        <v>0</v>
      </c>
      <c r="U15" s="107" t="str">
        <f t="shared" si="21"/>
        <v>OK</v>
      </c>
      <c r="V15" s="182"/>
      <c r="W15" s="182">
        <f t="shared" si="22"/>
        <v>0</v>
      </c>
      <c r="X15" s="107" t="str">
        <f t="shared" si="23"/>
        <v>OK</v>
      </c>
    </row>
    <row r="16" spans="1:24" ht="15" x14ac:dyDescent="0.25">
      <c r="A16" s="110"/>
      <c r="B16" s="111"/>
      <c r="C16" s="110"/>
      <c r="D16" s="112"/>
      <c r="E16" s="182"/>
      <c r="F16" s="182">
        <f t="shared" si="11"/>
        <v>0</v>
      </c>
      <c r="G16" s="182"/>
      <c r="H16" s="182">
        <f t="shared" si="24"/>
        <v>0</v>
      </c>
      <c r="I16" s="107" t="str">
        <f t="shared" si="25"/>
        <v>OK</v>
      </c>
      <c r="J16" s="182"/>
      <c r="K16" s="182">
        <f t="shared" si="14"/>
        <v>0</v>
      </c>
      <c r="L16" s="107" t="str">
        <f t="shared" si="15"/>
        <v>OK</v>
      </c>
      <c r="M16" s="182"/>
      <c r="N16" s="182">
        <f t="shared" si="16"/>
        <v>0</v>
      </c>
      <c r="O16" s="107" t="str">
        <f t="shared" si="17"/>
        <v>OK</v>
      </c>
      <c r="P16" s="182"/>
      <c r="Q16" s="182">
        <f t="shared" si="18"/>
        <v>0</v>
      </c>
      <c r="R16" s="107" t="str">
        <f t="shared" si="19"/>
        <v>OK</v>
      </c>
      <c r="S16" s="182"/>
      <c r="T16" s="182">
        <f t="shared" si="20"/>
        <v>0</v>
      </c>
      <c r="U16" s="107" t="str">
        <f t="shared" si="21"/>
        <v>OK</v>
      </c>
      <c r="V16" s="182"/>
      <c r="W16" s="182">
        <f t="shared" si="22"/>
        <v>0</v>
      </c>
      <c r="X16" s="107" t="str">
        <f t="shared" si="23"/>
        <v>OK</v>
      </c>
    </row>
    <row r="17" spans="1:24" ht="15" x14ac:dyDescent="0.25">
      <c r="A17" s="110"/>
      <c r="B17" s="111"/>
      <c r="C17" s="110"/>
      <c r="D17" s="112"/>
      <c r="E17" s="182"/>
      <c r="F17" s="182">
        <f t="shared" si="11"/>
        <v>0</v>
      </c>
      <c r="G17" s="182"/>
      <c r="H17" s="182">
        <f t="shared" si="24"/>
        <v>0</v>
      </c>
      <c r="I17" s="107" t="str">
        <f t="shared" si="25"/>
        <v>OK</v>
      </c>
      <c r="J17" s="182"/>
      <c r="K17" s="182">
        <f t="shared" si="14"/>
        <v>0</v>
      </c>
      <c r="L17" s="107" t="str">
        <f t="shared" si="15"/>
        <v>OK</v>
      </c>
      <c r="M17" s="182"/>
      <c r="N17" s="182">
        <f t="shared" si="16"/>
        <v>0</v>
      </c>
      <c r="O17" s="107" t="str">
        <f t="shared" si="17"/>
        <v>OK</v>
      </c>
      <c r="P17" s="182"/>
      <c r="Q17" s="182">
        <f t="shared" si="18"/>
        <v>0</v>
      </c>
      <c r="R17" s="107" t="str">
        <f t="shared" si="19"/>
        <v>OK</v>
      </c>
      <c r="S17" s="182"/>
      <c r="T17" s="182">
        <f t="shared" si="20"/>
        <v>0</v>
      </c>
      <c r="U17" s="107" t="str">
        <f t="shared" si="21"/>
        <v>OK</v>
      </c>
      <c r="V17" s="182"/>
      <c r="W17" s="182">
        <f t="shared" si="22"/>
        <v>0</v>
      </c>
      <c r="X17" s="107" t="str">
        <f t="shared" si="23"/>
        <v>OK</v>
      </c>
    </row>
    <row r="18" spans="1:24" ht="15" x14ac:dyDescent="0.25">
      <c r="A18" s="110"/>
      <c r="B18" s="111"/>
      <c r="C18" s="110"/>
      <c r="D18" s="112"/>
      <c r="E18" s="182"/>
      <c r="F18" s="182">
        <f t="shared" si="11"/>
        <v>0</v>
      </c>
      <c r="G18" s="182"/>
      <c r="H18" s="182">
        <f t="shared" si="24"/>
        <v>0</v>
      </c>
      <c r="I18" s="107" t="str">
        <f t="shared" si="25"/>
        <v>OK</v>
      </c>
      <c r="J18" s="182"/>
      <c r="K18" s="182">
        <f t="shared" si="14"/>
        <v>0</v>
      </c>
      <c r="L18" s="107" t="str">
        <f t="shared" si="15"/>
        <v>OK</v>
      </c>
      <c r="M18" s="182"/>
      <c r="N18" s="182">
        <f t="shared" si="16"/>
        <v>0</v>
      </c>
      <c r="O18" s="107" t="str">
        <f t="shared" si="17"/>
        <v>OK</v>
      </c>
      <c r="P18" s="182"/>
      <c r="Q18" s="182">
        <f t="shared" si="18"/>
        <v>0</v>
      </c>
      <c r="R18" s="107" t="str">
        <f t="shared" si="19"/>
        <v>OK</v>
      </c>
      <c r="S18" s="182"/>
      <c r="T18" s="182">
        <f t="shared" si="20"/>
        <v>0</v>
      </c>
      <c r="U18" s="107" t="str">
        <f t="shared" si="21"/>
        <v>OK</v>
      </c>
      <c r="V18" s="182"/>
      <c r="W18" s="182">
        <f t="shared" si="22"/>
        <v>0</v>
      </c>
      <c r="X18" s="107" t="str">
        <f t="shared" si="23"/>
        <v>OK</v>
      </c>
    </row>
    <row r="19" spans="1:24" ht="15" x14ac:dyDescent="0.25">
      <c r="A19" s="110"/>
      <c r="B19" s="111"/>
      <c r="C19" s="110"/>
      <c r="D19" s="112"/>
      <c r="E19" s="182"/>
      <c r="F19" s="182">
        <f t="shared" si="11"/>
        <v>0</v>
      </c>
      <c r="G19" s="182"/>
      <c r="H19" s="182">
        <f t="shared" si="24"/>
        <v>0</v>
      </c>
      <c r="I19" s="107" t="str">
        <f t="shared" si="25"/>
        <v>OK</v>
      </c>
      <c r="J19" s="182"/>
      <c r="K19" s="182">
        <f t="shared" si="14"/>
        <v>0</v>
      </c>
      <c r="L19" s="107" t="str">
        <f t="shared" si="15"/>
        <v>OK</v>
      </c>
      <c r="M19" s="182"/>
      <c r="N19" s="182">
        <f t="shared" si="16"/>
        <v>0</v>
      </c>
      <c r="O19" s="107" t="str">
        <f t="shared" si="17"/>
        <v>OK</v>
      </c>
      <c r="P19" s="182"/>
      <c r="Q19" s="182">
        <f t="shared" si="18"/>
        <v>0</v>
      </c>
      <c r="R19" s="107" t="str">
        <f t="shared" si="19"/>
        <v>OK</v>
      </c>
      <c r="S19" s="182"/>
      <c r="T19" s="182">
        <f t="shared" si="20"/>
        <v>0</v>
      </c>
      <c r="U19" s="107" t="str">
        <f t="shared" si="21"/>
        <v>OK</v>
      </c>
      <c r="V19" s="182"/>
      <c r="W19" s="182">
        <f t="shared" si="22"/>
        <v>0</v>
      </c>
      <c r="X19" s="107" t="str">
        <f t="shared" si="23"/>
        <v>OK</v>
      </c>
    </row>
    <row r="20" spans="1:24" ht="15" x14ac:dyDescent="0.25">
      <c r="A20" s="110"/>
      <c r="B20" s="111"/>
      <c r="C20" s="110"/>
      <c r="D20" s="112"/>
      <c r="E20" s="182"/>
      <c r="F20" s="182">
        <f t="shared" si="11"/>
        <v>0</v>
      </c>
      <c r="G20" s="182"/>
      <c r="H20" s="182">
        <f t="shared" si="24"/>
        <v>0</v>
      </c>
      <c r="I20" s="107" t="str">
        <f t="shared" si="25"/>
        <v>OK</v>
      </c>
      <c r="J20" s="182"/>
      <c r="K20" s="182">
        <f t="shared" si="14"/>
        <v>0</v>
      </c>
      <c r="L20" s="107" t="str">
        <f t="shared" si="15"/>
        <v>OK</v>
      </c>
      <c r="M20" s="182"/>
      <c r="N20" s="182">
        <f t="shared" si="16"/>
        <v>0</v>
      </c>
      <c r="O20" s="107" t="str">
        <f t="shared" si="17"/>
        <v>OK</v>
      </c>
      <c r="P20" s="182"/>
      <c r="Q20" s="182">
        <f t="shared" si="18"/>
        <v>0</v>
      </c>
      <c r="R20" s="107" t="str">
        <f t="shared" si="19"/>
        <v>OK</v>
      </c>
      <c r="S20" s="182"/>
      <c r="T20" s="182">
        <f t="shared" si="20"/>
        <v>0</v>
      </c>
      <c r="U20" s="107" t="str">
        <f t="shared" si="21"/>
        <v>OK</v>
      </c>
      <c r="V20" s="182"/>
      <c r="W20" s="182">
        <f t="shared" si="22"/>
        <v>0</v>
      </c>
      <c r="X20" s="107" t="str">
        <f t="shared" si="23"/>
        <v>OK</v>
      </c>
    </row>
    <row r="21" spans="1:24" ht="15" x14ac:dyDescent="0.25">
      <c r="A21" s="110"/>
      <c r="B21" s="111"/>
      <c r="C21" s="110"/>
      <c r="D21" s="112"/>
      <c r="E21" s="182"/>
      <c r="F21" s="182">
        <f t="shared" si="11"/>
        <v>0</v>
      </c>
      <c r="G21" s="182"/>
      <c r="H21" s="182">
        <f t="shared" si="24"/>
        <v>0</v>
      </c>
      <c r="I21" s="107" t="str">
        <f t="shared" si="25"/>
        <v>OK</v>
      </c>
      <c r="J21" s="182"/>
      <c r="K21" s="182">
        <f t="shared" si="14"/>
        <v>0</v>
      </c>
      <c r="L21" s="107" t="str">
        <f t="shared" si="15"/>
        <v>OK</v>
      </c>
      <c r="M21" s="182"/>
      <c r="N21" s="182">
        <f t="shared" si="16"/>
        <v>0</v>
      </c>
      <c r="O21" s="107" t="str">
        <f t="shared" si="17"/>
        <v>OK</v>
      </c>
      <c r="P21" s="182"/>
      <c r="Q21" s="182">
        <f t="shared" si="18"/>
        <v>0</v>
      </c>
      <c r="R21" s="107" t="str">
        <f t="shared" si="19"/>
        <v>OK</v>
      </c>
      <c r="S21" s="182"/>
      <c r="T21" s="182">
        <f t="shared" si="20"/>
        <v>0</v>
      </c>
      <c r="U21" s="107" t="str">
        <f t="shared" si="21"/>
        <v>OK</v>
      </c>
      <c r="V21" s="182"/>
      <c r="W21" s="182">
        <f t="shared" si="22"/>
        <v>0</v>
      </c>
      <c r="X21" s="107" t="str">
        <f t="shared" si="23"/>
        <v>OK</v>
      </c>
    </row>
    <row r="22" spans="1:24" ht="15" x14ac:dyDescent="0.25">
      <c r="A22" s="110"/>
      <c r="B22" s="111"/>
      <c r="C22" s="110"/>
      <c r="D22" s="112"/>
      <c r="E22" s="182"/>
      <c r="F22" s="182">
        <f t="shared" si="11"/>
        <v>0</v>
      </c>
      <c r="G22" s="182"/>
      <c r="H22" s="182">
        <f t="shared" si="24"/>
        <v>0</v>
      </c>
      <c r="I22" s="107" t="str">
        <f t="shared" si="25"/>
        <v>OK</v>
      </c>
      <c r="J22" s="182"/>
      <c r="K22" s="182">
        <f t="shared" si="14"/>
        <v>0</v>
      </c>
      <c r="L22" s="107" t="str">
        <f t="shared" si="15"/>
        <v>OK</v>
      </c>
      <c r="M22" s="182"/>
      <c r="N22" s="182">
        <f t="shared" si="16"/>
        <v>0</v>
      </c>
      <c r="O22" s="107" t="str">
        <f t="shared" si="17"/>
        <v>OK</v>
      </c>
      <c r="P22" s="182"/>
      <c r="Q22" s="182">
        <f t="shared" si="18"/>
        <v>0</v>
      </c>
      <c r="R22" s="107" t="str">
        <f t="shared" si="19"/>
        <v>OK</v>
      </c>
      <c r="S22" s="182"/>
      <c r="T22" s="182">
        <f t="shared" si="20"/>
        <v>0</v>
      </c>
      <c r="U22" s="107" t="str">
        <f t="shared" si="21"/>
        <v>OK</v>
      </c>
      <c r="V22" s="182"/>
      <c r="W22" s="182">
        <f t="shared" si="22"/>
        <v>0</v>
      </c>
      <c r="X22" s="107" t="str">
        <f t="shared" si="23"/>
        <v>OK</v>
      </c>
    </row>
    <row r="23" spans="1:24" ht="15" x14ac:dyDescent="0.25">
      <c r="A23" s="110"/>
      <c r="B23" s="111"/>
      <c r="C23" s="110"/>
      <c r="D23" s="112"/>
      <c r="E23" s="182"/>
      <c r="F23" s="182">
        <f t="shared" si="11"/>
        <v>0</v>
      </c>
      <c r="G23" s="182"/>
      <c r="H23" s="182">
        <f t="shared" si="24"/>
        <v>0</v>
      </c>
      <c r="I23" s="107" t="str">
        <f t="shared" si="25"/>
        <v>OK</v>
      </c>
      <c r="J23" s="182"/>
      <c r="K23" s="182">
        <f t="shared" si="14"/>
        <v>0</v>
      </c>
      <c r="L23" s="107" t="str">
        <f t="shared" si="15"/>
        <v>OK</v>
      </c>
      <c r="M23" s="182"/>
      <c r="N23" s="182">
        <f t="shared" si="16"/>
        <v>0</v>
      </c>
      <c r="O23" s="107" t="str">
        <f t="shared" si="17"/>
        <v>OK</v>
      </c>
      <c r="P23" s="182"/>
      <c r="Q23" s="182">
        <f t="shared" si="18"/>
        <v>0</v>
      </c>
      <c r="R23" s="107" t="str">
        <f t="shared" si="19"/>
        <v>OK</v>
      </c>
      <c r="S23" s="182"/>
      <c r="T23" s="182">
        <f t="shared" si="20"/>
        <v>0</v>
      </c>
      <c r="U23" s="107" t="str">
        <f t="shared" si="21"/>
        <v>OK</v>
      </c>
      <c r="V23" s="182"/>
      <c r="W23" s="182">
        <f t="shared" si="22"/>
        <v>0</v>
      </c>
      <c r="X23" s="107" t="str">
        <f t="shared" si="23"/>
        <v>OK</v>
      </c>
    </row>
    <row r="24" spans="1:24" ht="15" x14ac:dyDescent="0.25">
      <c r="A24" s="110"/>
      <c r="B24" s="111"/>
      <c r="C24" s="110"/>
      <c r="D24" s="112"/>
      <c r="E24" s="182"/>
      <c r="F24" s="182">
        <f t="shared" si="11"/>
        <v>0</v>
      </c>
      <c r="G24" s="182"/>
      <c r="H24" s="182">
        <f t="shared" si="24"/>
        <v>0</v>
      </c>
      <c r="I24" s="107" t="str">
        <f t="shared" si="25"/>
        <v>OK</v>
      </c>
      <c r="J24" s="182"/>
      <c r="K24" s="182">
        <f t="shared" si="14"/>
        <v>0</v>
      </c>
      <c r="L24" s="107" t="str">
        <f t="shared" si="15"/>
        <v>OK</v>
      </c>
      <c r="M24" s="182"/>
      <c r="N24" s="182">
        <f t="shared" si="16"/>
        <v>0</v>
      </c>
      <c r="O24" s="107" t="str">
        <f t="shared" si="17"/>
        <v>OK</v>
      </c>
      <c r="P24" s="182"/>
      <c r="Q24" s="182">
        <f t="shared" si="18"/>
        <v>0</v>
      </c>
      <c r="R24" s="107" t="str">
        <f t="shared" si="19"/>
        <v>OK</v>
      </c>
      <c r="S24" s="182"/>
      <c r="T24" s="182">
        <f t="shared" si="20"/>
        <v>0</v>
      </c>
      <c r="U24" s="107" t="str">
        <f t="shared" si="21"/>
        <v>OK</v>
      </c>
      <c r="V24" s="182"/>
      <c r="W24" s="182">
        <f t="shared" si="22"/>
        <v>0</v>
      </c>
      <c r="X24" s="107" t="str">
        <f t="shared" si="23"/>
        <v>OK</v>
      </c>
    </row>
    <row r="25" spans="1:24" ht="15" x14ac:dyDescent="0.25">
      <c r="A25" s="110"/>
      <c r="B25" s="111"/>
      <c r="C25" s="110"/>
      <c r="D25" s="112"/>
      <c r="E25" s="182"/>
      <c r="F25" s="182">
        <f t="shared" si="11"/>
        <v>0</v>
      </c>
      <c r="G25" s="182"/>
      <c r="H25" s="182">
        <f t="shared" si="24"/>
        <v>0</v>
      </c>
      <c r="I25" s="107" t="str">
        <f t="shared" si="25"/>
        <v>OK</v>
      </c>
      <c r="J25" s="182"/>
      <c r="K25" s="182">
        <f t="shared" si="14"/>
        <v>0</v>
      </c>
      <c r="L25" s="107" t="str">
        <f t="shared" si="15"/>
        <v>OK</v>
      </c>
      <c r="M25" s="182"/>
      <c r="N25" s="182">
        <f t="shared" si="16"/>
        <v>0</v>
      </c>
      <c r="O25" s="107" t="str">
        <f t="shared" si="17"/>
        <v>OK</v>
      </c>
      <c r="P25" s="182"/>
      <c r="Q25" s="182">
        <f t="shared" si="18"/>
        <v>0</v>
      </c>
      <c r="R25" s="107" t="str">
        <f t="shared" si="19"/>
        <v>OK</v>
      </c>
      <c r="S25" s="182"/>
      <c r="T25" s="182">
        <f t="shared" si="20"/>
        <v>0</v>
      </c>
      <c r="U25" s="107" t="str">
        <f t="shared" si="21"/>
        <v>OK</v>
      </c>
      <c r="V25" s="182"/>
      <c r="W25" s="182">
        <f t="shared" si="22"/>
        <v>0</v>
      </c>
      <c r="X25" s="107" t="str">
        <f t="shared" si="23"/>
        <v>OK</v>
      </c>
    </row>
    <row r="26" spans="1:24" ht="15" x14ac:dyDescent="0.25">
      <c r="A26" s="110"/>
      <c r="B26" s="111"/>
      <c r="C26" s="110"/>
      <c r="D26" s="112"/>
      <c r="E26" s="182"/>
      <c r="F26" s="182">
        <f t="shared" si="11"/>
        <v>0</v>
      </c>
      <c r="G26" s="182"/>
      <c r="H26" s="182">
        <f t="shared" si="24"/>
        <v>0</v>
      </c>
      <c r="I26" s="107" t="str">
        <f t="shared" si="25"/>
        <v>OK</v>
      </c>
      <c r="J26" s="182"/>
      <c r="K26" s="182">
        <f t="shared" si="14"/>
        <v>0</v>
      </c>
      <c r="L26" s="107" t="str">
        <f t="shared" si="15"/>
        <v>OK</v>
      </c>
      <c r="M26" s="182"/>
      <c r="N26" s="182">
        <f t="shared" si="16"/>
        <v>0</v>
      </c>
      <c r="O26" s="107" t="str">
        <f t="shared" si="17"/>
        <v>OK</v>
      </c>
      <c r="P26" s="182"/>
      <c r="Q26" s="182">
        <f t="shared" si="18"/>
        <v>0</v>
      </c>
      <c r="R26" s="107" t="str">
        <f t="shared" si="19"/>
        <v>OK</v>
      </c>
      <c r="S26" s="182"/>
      <c r="T26" s="182">
        <f t="shared" si="20"/>
        <v>0</v>
      </c>
      <c r="U26" s="107" t="str">
        <f t="shared" si="21"/>
        <v>OK</v>
      </c>
      <c r="V26" s="182"/>
      <c r="W26" s="182">
        <f t="shared" si="22"/>
        <v>0</v>
      </c>
      <c r="X26" s="107" t="str">
        <f t="shared" si="23"/>
        <v>OK</v>
      </c>
    </row>
    <row r="27" spans="1:24" ht="15" x14ac:dyDescent="0.25">
      <c r="A27" s="110"/>
      <c r="B27" s="111"/>
      <c r="C27" s="110"/>
      <c r="D27" s="112"/>
      <c r="E27" s="182"/>
      <c r="F27" s="182">
        <f t="shared" si="11"/>
        <v>0</v>
      </c>
      <c r="G27" s="182"/>
      <c r="H27" s="182">
        <f t="shared" si="24"/>
        <v>0</v>
      </c>
      <c r="I27" s="107" t="str">
        <f t="shared" si="25"/>
        <v>OK</v>
      </c>
      <c r="J27" s="182"/>
      <c r="K27" s="182">
        <f t="shared" si="14"/>
        <v>0</v>
      </c>
      <c r="L27" s="107" t="str">
        <f t="shared" si="15"/>
        <v>OK</v>
      </c>
      <c r="M27" s="182"/>
      <c r="N27" s="182">
        <f t="shared" si="16"/>
        <v>0</v>
      </c>
      <c r="O27" s="107" t="str">
        <f t="shared" si="17"/>
        <v>OK</v>
      </c>
      <c r="P27" s="182"/>
      <c r="Q27" s="182">
        <f t="shared" si="18"/>
        <v>0</v>
      </c>
      <c r="R27" s="107" t="str">
        <f t="shared" si="19"/>
        <v>OK</v>
      </c>
      <c r="S27" s="182"/>
      <c r="T27" s="182">
        <f t="shared" si="20"/>
        <v>0</v>
      </c>
      <c r="U27" s="107" t="str">
        <f t="shared" si="21"/>
        <v>OK</v>
      </c>
      <c r="V27" s="182"/>
      <c r="W27" s="182">
        <f t="shared" si="22"/>
        <v>0</v>
      </c>
      <c r="X27" s="107" t="str">
        <f t="shared" si="23"/>
        <v>OK</v>
      </c>
    </row>
    <row r="28" spans="1:24" ht="15" x14ac:dyDescent="0.25">
      <c r="A28" s="110"/>
      <c r="B28" s="111"/>
      <c r="C28" s="110"/>
      <c r="D28" s="112"/>
      <c r="E28" s="182"/>
      <c r="F28" s="182">
        <f t="shared" si="11"/>
        <v>0</v>
      </c>
      <c r="G28" s="182"/>
      <c r="H28" s="182">
        <f t="shared" si="24"/>
        <v>0</v>
      </c>
      <c r="I28" s="107" t="str">
        <f t="shared" si="25"/>
        <v>OK</v>
      </c>
      <c r="J28" s="182"/>
      <c r="K28" s="182">
        <f t="shared" si="14"/>
        <v>0</v>
      </c>
      <c r="L28" s="107" t="str">
        <f t="shared" si="15"/>
        <v>OK</v>
      </c>
      <c r="M28" s="182"/>
      <c r="N28" s="182">
        <f t="shared" si="16"/>
        <v>0</v>
      </c>
      <c r="O28" s="107" t="str">
        <f t="shared" si="17"/>
        <v>OK</v>
      </c>
      <c r="P28" s="182"/>
      <c r="Q28" s="182">
        <f t="shared" si="18"/>
        <v>0</v>
      </c>
      <c r="R28" s="107" t="str">
        <f t="shared" si="19"/>
        <v>OK</v>
      </c>
      <c r="S28" s="182"/>
      <c r="T28" s="182">
        <f t="shared" si="20"/>
        <v>0</v>
      </c>
      <c r="U28" s="107" t="str">
        <f t="shared" si="21"/>
        <v>OK</v>
      </c>
      <c r="V28" s="182"/>
      <c r="W28" s="182">
        <f t="shared" si="22"/>
        <v>0</v>
      </c>
      <c r="X28" s="107" t="str">
        <f t="shared" si="23"/>
        <v>OK</v>
      </c>
    </row>
    <row r="29" spans="1:24" ht="15" x14ac:dyDescent="0.25">
      <c r="A29" s="110"/>
      <c r="B29" s="111"/>
      <c r="C29" s="110"/>
      <c r="D29" s="112"/>
      <c r="E29" s="182"/>
      <c r="F29" s="182">
        <f t="shared" si="11"/>
        <v>0</v>
      </c>
      <c r="G29" s="182"/>
      <c r="H29" s="182">
        <f t="shared" si="24"/>
        <v>0</v>
      </c>
      <c r="I29" s="107" t="str">
        <f t="shared" si="25"/>
        <v>OK</v>
      </c>
      <c r="J29" s="182"/>
      <c r="K29" s="182">
        <f t="shared" si="14"/>
        <v>0</v>
      </c>
      <c r="L29" s="107" t="str">
        <f t="shared" si="15"/>
        <v>OK</v>
      </c>
      <c r="M29" s="182"/>
      <c r="N29" s="182">
        <f t="shared" si="16"/>
        <v>0</v>
      </c>
      <c r="O29" s="107" t="str">
        <f t="shared" si="17"/>
        <v>OK</v>
      </c>
      <c r="P29" s="182"/>
      <c r="Q29" s="182">
        <f t="shared" si="18"/>
        <v>0</v>
      </c>
      <c r="R29" s="107" t="str">
        <f t="shared" si="19"/>
        <v>OK</v>
      </c>
      <c r="S29" s="182"/>
      <c r="T29" s="182">
        <f t="shared" si="20"/>
        <v>0</v>
      </c>
      <c r="U29" s="107" t="str">
        <f t="shared" si="21"/>
        <v>OK</v>
      </c>
      <c r="V29" s="182"/>
      <c r="W29" s="182">
        <f t="shared" si="22"/>
        <v>0</v>
      </c>
      <c r="X29" s="107" t="str">
        <f t="shared" si="23"/>
        <v>OK</v>
      </c>
    </row>
    <row r="30" spans="1:24" ht="15" x14ac:dyDescent="0.25">
      <c r="A30" s="110"/>
      <c r="B30" s="111"/>
      <c r="C30" s="110"/>
      <c r="D30" s="112"/>
      <c r="E30" s="182"/>
      <c r="F30" s="182">
        <f t="shared" si="11"/>
        <v>0</v>
      </c>
      <c r="G30" s="182"/>
      <c r="H30" s="182">
        <f t="shared" si="24"/>
        <v>0</v>
      </c>
      <c r="I30" s="107" t="str">
        <f t="shared" si="25"/>
        <v>OK</v>
      </c>
      <c r="J30" s="182"/>
      <c r="K30" s="182">
        <f t="shared" si="14"/>
        <v>0</v>
      </c>
      <c r="L30" s="107" t="str">
        <f t="shared" si="15"/>
        <v>OK</v>
      </c>
      <c r="M30" s="182"/>
      <c r="N30" s="182">
        <f t="shared" si="16"/>
        <v>0</v>
      </c>
      <c r="O30" s="107" t="str">
        <f t="shared" si="17"/>
        <v>OK</v>
      </c>
      <c r="P30" s="182"/>
      <c r="Q30" s="182">
        <f t="shared" si="18"/>
        <v>0</v>
      </c>
      <c r="R30" s="107" t="str">
        <f t="shared" si="19"/>
        <v>OK</v>
      </c>
      <c r="S30" s="182"/>
      <c r="T30" s="182">
        <f t="shared" si="20"/>
        <v>0</v>
      </c>
      <c r="U30" s="107" t="str">
        <f t="shared" si="21"/>
        <v>OK</v>
      </c>
      <c r="V30" s="182"/>
      <c r="W30" s="182">
        <f t="shared" si="22"/>
        <v>0</v>
      </c>
      <c r="X30" s="107" t="str">
        <f t="shared" si="23"/>
        <v>OK</v>
      </c>
    </row>
    <row r="31" spans="1:24" ht="15" x14ac:dyDescent="0.25">
      <c r="A31" s="110"/>
      <c r="B31" s="111"/>
      <c r="C31" s="110"/>
      <c r="D31" s="112"/>
      <c r="E31" s="182"/>
      <c r="F31" s="182">
        <f t="shared" si="11"/>
        <v>0</v>
      </c>
      <c r="G31" s="182"/>
      <c r="H31" s="182">
        <f t="shared" si="24"/>
        <v>0</v>
      </c>
      <c r="I31" s="107" t="str">
        <f t="shared" si="25"/>
        <v>OK</v>
      </c>
      <c r="J31" s="182"/>
      <c r="K31" s="182">
        <f t="shared" si="14"/>
        <v>0</v>
      </c>
      <c r="L31" s="107" t="str">
        <f t="shared" si="15"/>
        <v>OK</v>
      </c>
      <c r="M31" s="182"/>
      <c r="N31" s="182">
        <f t="shared" si="16"/>
        <v>0</v>
      </c>
      <c r="O31" s="107" t="str">
        <f t="shared" si="17"/>
        <v>OK</v>
      </c>
      <c r="P31" s="182"/>
      <c r="Q31" s="182">
        <f t="shared" si="18"/>
        <v>0</v>
      </c>
      <c r="R31" s="107" t="str">
        <f t="shared" si="19"/>
        <v>OK</v>
      </c>
      <c r="S31" s="182"/>
      <c r="T31" s="182">
        <f t="shared" si="20"/>
        <v>0</v>
      </c>
      <c r="U31" s="107" t="str">
        <f t="shared" si="21"/>
        <v>OK</v>
      </c>
      <c r="V31" s="182"/>
      <c r="W31" s="182">
        <f t="shared" si="22"/>
        <v>0</v>
      </c>
      <c r="X31" s="107" t="str">
        <f t="shared" si="23"/>
        <v>OK</v>
      </c>
    </row>
    <row r="32" spans="1:24" ht="15" x14ac:dyDescent="0.25">
      <c r="A32" s="110"/>
      <c r="B32" s="111"/>
      <c r="C32" s="110"/>
      <c r="D32" s="112"/>
      <c r="E32" s="182"/>
      <c r="F32" s="182">
        <f t="shared" si="11"/>
        <v>0</v>
      </c>
      <c r="G32" s="182"/>
      <c r="H32" s="182">
        <f t="shared" si="24"/>
        <v>0</v>
      </c>
      <c r="I32" s="107" t="str">
        <f t="shared" si="25"/>
        <v>OK</v>
      </c>
      <c r="J32" s="182"/>
      <c r="K32" s="182">
        <f t="shared" si="14"/>
        <v>0</v>
      </c>
      <c r="L32" s="107" t="str">
        <f t="shared" si="15"/>
        <v>OK</v>
      </c>
      <c r="M32" s="182"/>
      <c r="N32" s="182">
        <f t="shared" si="16"/>
        <v>0</v>
      </c>
      <c r="O32" s="107" t="str">
        <f t="shared" si="17"/>
        <v>OK</v>
      </c>
      <c r="P32" s="182"/>
      <c r="Q32" s="182">
        <f t="shared" si="18"/>
        <v>0</v>
      </c>
      <c r="R32" s="107" t="str">
        <f t="shared" si="19"/>
        <v>OK</v>
      </c>
      <c r="S32" s="182"/>
      <c r="T32" s="182">
        <f t="shared" si="20"/>
        <v>0</v>
      </c>
      <c r="U32" s="107" t="str">
        <f t="shared" si="21"/>
        <v>OK</v>
      </c>
      <c r="V32" s="182"/>
      <c r="W32" s="182">
        <f t="shared" si="22"/>
        <v>0</v>
      </c>
      <c r="X32" s="107" t="str">
        <f t="shared" si="23"/>
        <v>OK</v>
      </c>
    </row>
    <row r="33" spans="1:24" ht="15" x14ac:dyDescent="0.25">
      <c r="A33" s="110"/>
      <c r="B33" s="111"/>
      <c r="C33" s="110"/>
      <c r="D33" s="112"/>
      <c r="E33" s="182"/>
      <c r="F33" s="182">
        <f t="shared" si="11"/>
        <v>0</v>
      </c>
      <c r="G33" s="182"/>
      <c r="H33" s="182">
        <f t="shared" si="24"/>
        <v>0</v>
      </c>
      <c r="I33" s="107" t="str">
        <f t="shared" si="25"/>
        <v>OK</v>
      </c>
      <c r="J33" s="182"/>
      <c r="K33" s="182">
        <f t="shared" si="14"/>
        <v>0</v>
      </c>
      <c r="L33" s="107" t="str">
        <f t="shared" si="15"/>
        <v>OK</v>
      </c>
      <c r="M33" s="182"/>
      <c r="N33" s="182">
        <f t="shared" si="16"/>
        <v>0</v>
      </c>
      <c r="O33" s="107" t="str">
        <f t="shared" si="17"/>
        <v>OK</v>
      </c>
      <c r="P33" s="182"/>
      <c r="Q33" s="182">
        <f t="shared" si="18"/>
        <v>0</v>
      </c>
      <c r="R33" s="107" t="str">
        <f t="shared" si="19"/>
        <v>OK</v>
      </c>
      <c r="S33" s="182"/>
      <c r="T33" s="182">
        <f t="shared" si="20"/>
        <v>0</v>
      </c>
      <c r="U33" s="107" t="str">
        <f t="shared" si="21"/>
        <v>OK</v>
      </c>
      <c r="V33" s="182"/>
      <c r="W33" s="182">
        <f t="shared" si="22"/>
        <v>0</v>
      </c>
      <c r="X33" s="107" t="str">
        <f t="shared" si="23"/>
        <v>OK</v>
      </c>
    </row>
    <row r="34" spans="1:24" ht="15" x14ac:dyDescent="0.25">
      <c r="A34" s="110"/>
      <c r="B34" s="111"/>
      <c r="C34" s="110"/>
      <c r="D34" s="112"/>
      <c r="E34" s="182"/>
      <c r="F34" s="182">
        <f t="shared" si="11"/>
        <v>0</v>
      </c>
      <c r="G34" s="182"/>
      <c r="H34" s="182">
        <f t="shared" si="24"/>
        <v>0</v>
      </c>
      <c r="I34" s="107" t="str">
        <f t="shared" si="25"/>
        <v>OK</v>
      </c>
      <c r="J34" s="182"/>
      <c r="K34" s="182">
        <f t="shared" si="14"/>
        <v>0</v>
      </c>
      <c r="L34" s="107" t="str">
        <f t="shared" si="15"/>
        <v>OK</v>
      </c>
      <c r="M34" s="182"/>
      <c r="N34" s="182">
        <f t="shared" si="16"/>
        <v>0</v>
      </c>
      <c r="O34" s="107" t="str">
        <f t="shared" si="17"/>
        <v>OK</v>
      </c>
      <c r="P34" s="182"/>
      <c r="Q34" s="182">
        <f t="shared" si="18"/>
        <v>0</v>
      </c>
      <c r="R34" s="107" t="str">
        <f t="shared" si="19"/>
        <v>OK</v>
      </c>
      <c r="S34" s="182"/>
      <c r="T34" s="182">
        <f t="shared" si="20"/>
        <v>0</v>
      </c>
      <c r="U34" s="107" t="str">
        <f t="shared" si="21"/>
        <v>OK</v>
      </c>
      <c r="V34" s="182"/>
      <c r="W34" s="182">
        <f t="shared" si="22"/>
        <v>0</v>
      </c>
      <c r="X34" s="107" t="str">
        <f t="shared" si="23"/>
        <v>OK</v>
      </c>
    </row>
    <row r="35" spans="1:24" ht="15" x14ac:dyDescent="0.25">
      <c r="A35" s="110"/>
      <c r="B35" s="111"/>
      <c r="C35" s="110"/>
      <c r="D35" s="112"/>
      <c r="E35" s="182"/>
      <c r="F35" s="182">
        <f t="shared" si="11"/>
        <v>0</v>
      </c>
      <c r="G35" s="182"/>
      <c r="H35" s="182">
        <f t="shared" si="24"/>
        <v>0</v>
      </c>
      <c r="I35" s="107" t="str">
        <f t="shared" si="25"/>
        <v>OK</v>
      </c>
      <c r="J35" s="182"/>
      <c r="K35" s="182">
        <f t="shared" si="14"/>
        <v>0</v>
      </c>
      <c r="L35" s="107" t="str">
        <f t="shared" si="15"/>
        <v>OK</v>
      </c>
      <c r="M35" s="182"/>
      <c r="N35" s="182">
        <f t="shared" si="16"/>
        <v>0</v>
      </c>
      <c r="O35" s="107" t="str">
        <f t="shared" si="17"/>
        <v>OK</v>
      </c>
      <c r="P35" s="182"/>
      <c r="Q35" s="182">
        <f t="shared" si="18"/>
        <v>0</v>
      </c>
      <c r="R35" s="107" t="str">
        <f t="shared" si="19"/>
        <v>OK</v>
      </c>
      <c r="S35" s="182"/>
      <c r="T35" s="182">
        <f t="shared" si="20"/>
        <v>0</v>
      </c>
      <c r="U35" s="107" t="str">
        <f t="shared" si="21"/>
        <v>OK</v>
      </c>
      <c r="V35" s="182"/>
      <c r="W35" s="182">
        <f t="shared" si="22"/>
        <v>0</v>
      </c>
      <c r="X35" s="107" t="str">
        <f t="shared" si="23"/>
        <v>OK</v>
      </c>
    </row>
    <row r="36" spans="1:24" ht="15" x14ac:dyDescent="0.25">
      <c r="A36" s="110"/>
      <c r="B36" s="111"/>
      <c r="C36" s="110"/>
      <c r="D36" s="112"/>
      <c r="E36" s="182"/>
      <c r="F36" s="182">
        <f t="shared" si="11"/>
        <v>0</v>
      </c>
      <c r="G36" s="182"/>
      <c r="H36" s="182">
        <f t="shared" si="24"/>
        <v>0</v>
      </c>
      <c r="I36" s="107" t="str">
        <f t="shared" si="25"/>
        <v>OK</v>
      </c>
      <c r="J36" s="182"/>
      <c r="K36" s="182">
        <f t="shared" si="14"/>
        <v>0</v>
      </c>
      <c r="L36" s="107" t="str">
        <f t="shared" si="15"/>
        <v>OK</v>
      </c>
      <c r="M36" s="182"/>
      <c r="N36" s="182">
        <f t="shared" si="16"/>
        <v>0</v>
      </c>
      <c r="O36" s="107" t="str">
        <f t="shared" si="17"/>
        <v>OK</v>
      </c>
      <c r="P36" s="182"/>
      <c r="Q36" s="182">
        <f t="shared" si="18"/>
        <v>0</v>
      </c>
      <c r="R36" s="107" t="str">
        <f t="shared" si="19"/>
        <v>OK</v>
      </c>
      <c r="S36" s="182"/>
      <c r="T36" s="182">
        <f t="shared" si="20"/>
        <v>0</v>
      </c>
      <c r="U36" s="107" t="str">
        <f t="shared" si="21"/>
        <v>OK</v>
      </c>
      <c r="V36" s="182"/>
      <c r="W36" s="182">
        <f t="shared" si="22"/>
        <v>0</v>
      </c>
      <c r="X36" s="107" t="str">
        <f t="shared" si="23"/>
        <v>OK</v>
      </c>
    </row>
    <row r="37" spans="1:24" ht="15" x14ac:dyDescent="0.25">
      <c r="A37" s="110"/>
      <c r="B37" s="111"/>
      <c r="C37" s="110"/>
      <c r="D37" s="112"/>
      <c r="E37" s="182"/>
      <c r="F37" s="182">
        <f t="shared" si="11"/>
        <v>0</v>
      </c>
      <c r="G37" s="182"/>
      <c r="H37" s="182">
        <f t="shared" si="24"/>
        <v>0</v>
      </c>
      <c r="I37" s="107" t="str">
        <f t="shared" si="25"/>
        <v>OK</v>
      </c>
      <c r="J37" s="182"/>
      <c r="K37" s="182">
        <f t="shared" si="14"/>
        <v>0</v>
      </c>
      <c r="L37" s="107" t="str">
        <f t="shared" si="15"/>
        <v>OK</v>
      </c>
      <c r="M37" s="182"/>
      <c r="N37" s="182">
        <f t="shared" si="16"/>
        <v>0</v>
      </c>
      <c r="O37" s="107" t="str">
        <f t="shared" si="17"/>
        <v>OK</v>
      </c>
      <c r="P37" s="182"/>
      <c r="Q37" s="182">
        <f t="shared" si="18"/>
        <v>0</v>
      </c>
      <c r="R37" s="107" t="str">
        <f t="shared" si="19"/>
        <v>OK</v>
      </c>
      <c r="S37" s="182"/>
      <c r="T37" s="182">
        <f t="shared" si="20"/>
        <v>0</v>
      </c>
      <c r="U37" s="107" t="str">
        <f t="shared" si="21"/>
        <v>OK</v>
      </c>
      <c r="V37" s="182"/>
      <c r="W37" s="182">
        <f t="shared" si="22"/>
        <v>0</v>
      </c>
      <c r="X37" s="107" t="str">
        <f t="shared" si="23"/>
        <v>OK</v>
      </c>
    </row>
    <row r="38" spans="1:24" ht="15" x14ac:dyDescent="0.25">
      <c r="A38" s="110"/>
      <c r="B38" s="111"/>
      <c r="C38" s="110"/>
      <c r="D38" s="112"/>
      <c r="E38" s="182"/>
      <c r="F38" s="182">
        <f t="shared" si="11"/>
        <v>0</v>
      </c>
      <c r="G38" s="182"/>
      <c r="H38" s="182">
        <f t="shared" si="24"/>
        <v>0</v>
      </c>
      <c r="I38" s="107" t="str">
        <f t="shared" si="25"/>
        <v>OK</v>
      </c>
      <c r="J38" s="182"/>
      <c r="K38" s="182">
        <f t="shared" si="14"/>
        <v>0</v>
      </c>
      <c r="L38" s="107" t="str">
        <f t="shared" si="15"/>
        <v>OK</v>
      </c>
      <c r="M38" s="182"/>
      <c r="N38" s="182">
        <f t="shared" si="16"/>
        <v>0</v>
      </c>
      <c r="O38" s="107" t="str">
        <f t="shared" si="17"/>
        <v>OK</v>
      </c>
      <c r="P38" s="182"/>
      <c r="Q38" s="182">
        <f t="shared" si="18"/>
        <v>0</v>
      </c>
      <c r="R38" s="107" t="str">
        <f t="shared" si="19"/>
        <v>OK</v>
      </c>
      <c r="S38" s="182"/>
      <c r="T38" s="182">
        <f t="shared" si="20"/>
        <v>0</v>
      </c>
      <c r="U38" s="107" t="str">
        <f t="shared" si="21"/>
        <v>OK</v>
      </c>
      <c r="V38" s="182"/>
      <c r="W38" s="182">
        <f t="shared" si="22"/>
        <v>0</v>
      </c>
      <c r="X38" s="107" t="str">
        <f t="shared" si="23"/>
        <v>OK</v>
      </c>
    </row>
    <row r="39" spans="1:24" ht="15" x14ac:dyDescent="0.25">
      <c r="A39" s="110"/>
      <c r="B39" s="111"/>
      <c r="C39" s="110"/>
      <c r="D39" s="112"/>
      <c r="E39" s="182"/>
      <c r="F39" s="182">
        <f t="shared" si="11"/>
        <v>0</v>
      </c>
      <c r="G39" s="182"/>
      <c r="H39" s="182">
        <f t="shared" si="24"/>
        <v>0</v>
      </c>
      <c r="I39" s="107" t="str">
        <f t="shared" si="25"/>
        <v>OK</v>
      </c>
      <c r="J39" s="182"/>
      <c r="K39" s="182">
        <f t="shared" si="14"/>
        <v>0</v>
      </c>
      <c r="L39" s="107" t="str">
        <f t="shared" si="15"/>
        <v>OK</v>
      </c>
      <c r="M39" s="182"/>
      <c r="N39" s="182">
        <f t="shared" si="16"/>
        <v>0</v>
      </c>
      <c r="O39" s="107" t="str">
        <f t="shared" si="17"/>
        <v>OK</v>
      </c>
      <c r="P39" s="182"/>
      <c r="Q39" s="182">
        <f t="shared" si="18"/>
        <v>0</v>
      </c>
      <c r="R39" s="107" t="str">
        <f t="shared" si="19"/>
        <v>OK</v>
      </c>
      <c r="S39" s="182"/>
      <c r="T39" s="182">
        <f t="shared" si="20"/>
        <v>0</v>
      </c>
      <c r="U39" s="107" t="str">
        <f t="shared" si="21"/>
        <v>OK</v>
      </c>
      <c r="V39" s="182"/>
      <c r="W39" s="182">
        <f t="shared" si="22"/>
        <v>0</v>
      </c>
      <c r="X39" s="107" t="str">
        <f t="shared" si="23"/>
        <v>OK</v>
      </c>
    </row>
    <row r="40" spans="1:24" ht="15" x14ac:dyDescent="0.25">
      <c r="A40" s="110"/>
      <c r="B40" s="111"/>
      <c r="C40" s="110"/>
      <c r="D40" s="112"/>
      <c r="E40" s="182"/>
      <c r="F40" s="182">
        <f t="shared" si="11"/>
        <v>0</v>
      </c>
      <c r="G40" s="182"/>
      <c r="H40" s="182">
        <f t="shared" si="24"/>
        <v>0</v>
      </c>
      <c r="I40" s="107" t="str">
        <f t="shared" si="25"/>
        <v>OK</v>
      </c>
      <c r="J40" s="182"/>
      <c r="K40" s="182">
        <f t="shared" si="14"/>
        <v>0</v>
      </c>
      <c r="L40" s="107" t="str">
        <f t="shared" si="15"/>
        <v>OK</v>
      </c>
      <c r="M40" s="182"/>
      <c r="N40" s="182">
        <f t="shared" si="16"/>
        <v>0</v>
      </c>
      <c r="O40" s="107" t="str">
        <f t="shared" si="17"/>
        <v>OK</v>
      </c>
      <c r="P40" s="182"/>
      <c r="Q40" s="182">
        <f t="shared" si="18"/>
        <v>0</v>
      </c>
      <c r="R40" s="107" t="str">
        <f t="shared" si="19"/>
        <v>OK</v>
      </c>
      <c r="S40" s="182"/>
      <c r="T40" s="182">
        <f t="shared" si="20"/>
        <v>0</v>
      </c>
      <c r="U40" s="107" t="str">
        <f t="shared" si="21"/>
        <v>OK</v>
      </c>
      <c r="V40" s="182"/>
      <c r="W40" s="182">
        <f t="shared" si="22"/>
        <v>0</v>
      </c>
      <c r="X40" s="107" t="str">
        <f t="shared" si="23"/>
        <v>OK</v>
      </c>
    </row>
    <row r="41" spans="1:24" ht="15" x14ac:dyDescent="0.25">
      <c r="A41" s="110"/>
      <c r="B41" s="111"/>
      <c r="C41" s="110"/>
      <c r="D41" s="112"/>
      <c r="E41" s="182"/>
      <c r="F41" s="182">
        <f t="shared" si="11"/>
        <v>0</v>
      </c>
      <c r="G41" s="182"/>
      <c r="H41" s="182">
        <f t="shared" si="24"/>
        <v>0</v>
      </c>
      <c r="I41" s="107" t="str">
        <f t="shared" si="25"/>
        <v>OK</v>
      </c>
      <c r="J41" s="182"/>
      <c r="K41" s="182">
        <f t="shared" si="14"/>
        <v>0</v>
      </c>
      <c r="L41" s="107" t="str">
        <f t="shared" si="15"/>
        <v>OK</v>
      </c>
      <c r="M41" s="182"/>
      <c r="N41" s="182">
        <f t="shared" si="16"/>
        <v>0</v>
      </c>
      <c r="O41" s="107" t="str">
        <f t="shared" si="17"/>
        <v>OK</v>
      </c>
      <c r="P41" s="182"/>
      <c r="Q41" s="182">
        <f t="shared" si="18"/>
        <v>0</v>
      </c>
      <c r="R41" s="107" t="str">
        <f t="shared" si="19"/>
        <v>OK</v>
      </c>
      <c r="S41" s="182"/>
      <c r="T41" s="182">
        <f t="shared" si="20"/>
        <v>0</v>
      </c>
      <c r="U41" s="107" t="str">
        <f t="shared" si="21"/>
        <v>OK</v>
      </c>
      <c r="V41" s="182"/>
      <c r="W41" s="182">
        <f t="shared" si="22"/>
        <v>0</v>
      </c>
      <c r="X41" s="107" t="str">
        <f t="shared" si="23"/>
        <v>OK</v>
      </c>
    </row>
    <row r="42" spans="1:24" ht="15" x14ac:dyDescent="0.25">
      <c r="A42" s="110"/>
      <c r="B42" s="111"/>
      <c r="C42" s="110"/>
      <c r="D42" s="112"/>
      <c r="E42" s="182"/>
      <c r="F42" s="182">
        <f t="shared" si="11"/>
        <v>0</v>
      </c>
      <c r="G42" s="182"/>
      <c r="H42" s="182">
        <f t="shared" si="24"/>
        <v>0</v>
      </c>
      <c r="I42" s="107" t="str">
        <f t="shared" si="25"/>
        <v>OK</v>
      </c>
      <c r="J42" s="182"/>
      <c r="K42" s="182">
        <f t="shared" si="14"/>
        <v>0</v>
      </c>
      <c r="L42" s="107" t="str">
        <f t="shared" si="15"/>
        <v>OK</v>
      </c>
      <c r="M42" s="182"/>
      <c r="N42" s="182">
        <f t="shared" si="16"/>
        <v>0</v>
      </c>
      <c r="O42" s="107" t="str">
        <f t="shared" si="17"/>
        <v>OK</v>
      </c>
      <c r="P42" s="182"/>
      <c r="Q42" s="182">
        <f t="shared" si="18"/>
        <v>0</v>
      </c>
      <c r="R42" s="107" t="str">
        <f t="shared" si="19"/>
        <v>OK</v>
      </c>
      <c r="S42" s="182"/>
      <c r="T42" s="182">
        <f t="shared" si="20"/>
        <v>0</v>
      </c>
      <c r="U42" s="107" t="str">
        <f t="shared" si="21"/>
        <v>OK</v>
      </c>
      <c r="V42" s="182"/>
      <c r="W42" s="182">
        <f t="shared" si="22"/>
        <v>0</v>
      </c>
      <c r="X42" s="107" t="str">
        <f t="shared" si="23"/>
        <v>OK</v>
      </c>
    </row>
    <row r="43" spans="1:24" ht="15" x14ac:dyDescent="0.25">
      <c r="A43" s="110"/>
      <c r="B43" s="111"/>
      <c r="C43" s="110"/>
      <c r="D43" s="112"/>
      <c r="E43" s="182"/>
      <c r="F43" s="182">
        <f t="shared" si="11"/>
        <v>0</v>
      </c>
      <c r="G43" s="182"/>
      <c r="H43" s="182">
        <f t="shared" si="24"/>
        <v>0</v>
      </c>
      <c r="I43" s="107" t="str">
        <f t="shared" si="25"/>
        <v>OK</v>
      </c>
      <c r="J43" s="182"/>
      <c r="K43" s="182">
        <f t="shared" si="14"/>
        <v>0</v>
      </c>
      <c r="L43" s="107" t="str">
        <f t="shared" si="15"/>
        <v>OK</v>
      </c>
      <c r="M43" s="182"/>
      <c r="N43" s="182">
        <f t="shared" si="16"/>
        <v>0</v>
      </c>
      <c r="O43" s="107" t="str">
        <f t="shared" si="17"/>
        <v>OK</v>
      </c>
      <c r="P43" s="182"/>
      <c r="Q43" s="182">
        <f t="shared" si="18"/>
        <v>0</v>
      </c>
      <c r="R43" s="107" t="str">
        <f t="shared" si="19"/>
        <v>OK</v>
      </c>
      <c r="S43" s="182"/>
      <c r="T43" s="182">
        <f t="shared" si="20"/>
        <v>0</v>
      </c>
      <c r="U43" s="107" t="str">
        <f t="shared" si="21"/>
        <v>OK</v>
      </c>
      <c r="V43" s="182"/>
      <c r="W43" s="182">
        <f t="shared" si="22"/>
        <v>0</v>
      </c>
      <c r="X43" s="107" t="str">
        <f t="shared" si="23"/>
        <v>OK</v>
      </c>
    </row>
    <row r="44" spans="1:24" ht="15" x14ac:dyDescent="0.25">
      <c r="A44" s="110"/>
      <c r="B44" s="111"/>
      <c r="C44" s="110"/>
      <c r="D44" s="112"/>
      <c r="E44" s="182"/>
      <c r="F44" s="182">
        <f t="shared" si="11"/>
        <v>0</v>
      </c>
      <c r="G44" s="182"/>
      <c r="H44" s="182">
        <f t="shared" si="24"/>
        <v>0</v>
      </c>
      <c r="I44" s="107" t="str">
        <f t="shared" si="25"/>
        <v>OK</v>
      </c>
      <c r="J44" s="182"/>
      <c r="K44" s="182">
        <f t="shared" si="14"/>
        <v>0</v>
      </c>
      <c r="L44" s="107" t="str">
        <f t="shared" si="15"/>
        <v>OK</v>
      </c>
      <c r="M44" s="182"/>
      <c r="N44" s="182">
        <f t="shared" si="16"/>
        <v>0</v>
      </c>
      <c r="O44" s="107" t="str">
        <f t="shared" si="17"/>
        <v>OK</v>
      </c>
      <c r="P44" s="182"/>
      <c r="Q44" s="182">
        <f t="shared" si="18"/>
        <v>0</v>
      </c>
      <c r="R44" s="107" t="str">
        <f t="shared" si="19"/>
        <v>OK</v>
      </c>
      <c r="S44" s="182"/>
      <c r="T44" s="182">
        <f t="shared" si="20"/>
        <v>0</v>
      </c>
      <c r="U44" s="107" t="str">
        <f t="shared" si="21"/>
        <v>OK</v>
      </c>
      <c r="V44" s="182"/>
      <c r="W44" s="182">
        <f t="shared" si="22"/>
        <v>0</v>
      </c>
      <c r="X44" s="107" t="str">
        <f t="shared" si="23"/>
        <v>OK</v>
      </c>
    </row>
    <row r="45" spans="1:24" ht="15" x14ac:dyDescent="0.25">
      <c r="A45" s="110"/>
      <c r="B45" s="111"/>
      <c r="C45" s="110"/>
      <c r="D45" s="112"/>
      <c r="E45" s="182"/>
      <c r="F45" s="182">
        <f t="shared" si="11"/>
        <v>0</v>
      </c>
      <c r="G45" s="182"/>
      <c r="H45" s="182">
        <f t="shared" si="24"/>
        <v>0</v>
      </c>
      <c r="I45" s="107" t="str">
        <f t="shared" si="25"/>
        <v>OK</v>
      </c>
      <c r="J45" s="182"/>
      <c r="K45" s="182">
        <f t="shared" si="14"/>
        <v>0</v>
      </c>
      <c r="L45" s="107" t="str">
        <f t="shared" si="15"/>
        <v>OK</v>
      </c>
      <c r="M45" s="182"/>
      <c r="N45" s="182">
        <f t="shared" si="16"/>
        <v>0</v>
      </c>
      <c r="O45" s="107" t="str">
        <f t="shared" si="17"/>
        <v>OK</v>
      </c>
      <c r="P45" s="182"/>
      <c r="Q45" s="182">
        <f t="shared" si="18"/>
        <v>0</v>
      </c>
      <c r="R45" s="107" t="str">
        <f t="shared" si="19"/>
        <v>OK</v>
      </c>
      <c r="S45" s="182"/>
      <c r="T45" s="182">
        <f t="shared" si="20"/>
        <v>0</v>
      </c>
      <c r="U45" s="107" t="str">
        <f t="shared" si="21"/>
        <v>OK</v>
      </c>
      <c r="V45" s="182"/>
      <c r="W45" s="182">
        <f t="shared" si="22"/>
        <v>0</v>
      </c>
      <c r="X45" s="107" t="str">
        <f t="shared" si="23"/>
        <v>OK</v>
      </c>
    </row>
    <row r="46" spans="1:24" ht="15" x14ac:dyDescent="0.25">
      <c r="A46" s="110"/>
      <c r="B46" s="111"/>
      <c r="C46" s="110"/>
      <c r="D46" s="112"/>
      <c r="E46" s="182"/>
      <c r="F46" s="182">
        <f t="shared" si="11"/>
        <v>0</v>
      </c>
      <c r="G46" s="182"/>
      <c r="H46" s="182">
        <f t="shared" si="24"/>
        <v>0</v>
      </c>
      <c r="I46" s="107" t="str">
        <f t="shared" si="25"/>
        <v>OK</v>
      </c>
      <c r="J46" s="182"/>
      <c r="K46" s="182">
        <f t="shared" si="14"/>
        <v>0</v>
      </c>
      <c r="L46" s="107" t="str">
        <f t="shared" si="15"/>
        <v>OK</v>
      </c>
      <c r="M46" s="182"/>
      <c r="N46" s="182">
        <f t="shared" si="16"/>
        <v>0</v>
      </c>
      <c r="O46" s="107" t="str">
        <f t="shared" si="17"/>
        <v>OK</v>
      </c>
      <c r="P46" s="182"/>
      <c r="Q46" s="182">
        <f t="shared" si="18"/>
        <v>0</v>
      </c>
      <c r="R46" s="107" t="str">
        <f t="shared" si="19"/>
        <v>OK</v>
      </c>
      <c r="S46" s="182"/>
      <c r="T46" s="182">
        <f t="shared" si="20"/>
        <v>0</v>
      </c>
      <c r="U46" s="107" t="str">
        <f t="shared" si="21"/>
        <v>OK</v>
      </c>
      <c r="V46" s="182"/>
      <c r="W46" s="182">
        <f t="shared" si="22"/>
        <v>0</v>
      </c>
      <c r="X46" s="107" t="str">
        <f t="shared" si="23"/>
        <v>OK</v>
      </c>
    </row>
    <row r="47" spans="1:24" ht="15" x14ac:dyDescent="0.25">
      <c r="A47" s="110"/>
      <c r="B47" s="111"/>
      <c r="C47" s="110"/>
      <c r="D47" s="112"/>
      <c r="E47" s="182"/>
      <c r="F47" s="182">
        <f t="shared" si="11"/>
        <v>0</v>
      </c>
      <c r="G47" s="182"/>
      <c r="H47" s="182">
        <f t="shared" si="24"/>
        <v>0</v>
      </c>
      <c r="I47" s="107" t="str">
        <f t="shared" si="25"/>
        <v>OK</v>
      </c>
      <c r="J47" s="182"/>
      <c r="K47" s="182">
        <f t="shared" si="14"/>
        <v>0</v>
      </c>
      <c r="L47" s="107" t="str">
        <f t="shared" si="15"/>
        <v>OK</v>
      </c>
      <c r="M47" s="182"/>
      <c r="N47" s="182">
        <f t="shared" si="16"/>
        <v>0</v>
      </c>
      <c r="O47" s="107" t="str">
        <f t="shared" si="17"/>
        <v>OK</v>
      </c>
      <c r="P47" s="182"/>
      <c r="Q47" s="182">
        <f t="shared" si="18"/>
        <v>0</v>
      </c>
      <c r="R47" s="107" t="str">
        <f t="shared" si="19"/>
        <v>OK</v>
      </c>
      <c r="S47" s="182"/>
      <c r="T47" s="182">
        <f t="shared" si="20"/>
        <v>0</v>
      </c>
      <c r="U47" s="107" t="str">
        <f t="shared" si="21"/>
        <v>OK</v>
      </c>
      <c r="V47" s="182"/>
      <c r="W47" s="182">
        <f t="shared" si="22"/>
        <v>0</v>
      </c>
      <c r="X47" s="107" t="str">
        <f t="shared" si="23"/>
        <v>OK</v>
      </c>
    </row>
    <row r="48" spans="1:24" ht="15" x14ac:dyDescent="0.25">
      <c r="A48" s="110"/>
      <c r="B48" s="111"/>
      <c r="C48" s="110"/>
      <c r="D48" s="112"/>
      <c r="E48" s="182"/>
      <c r="F48" s="182">
        <f t="shared" si="11"/>
        <v>0</v>
      </c>
      <c r="G48" s="182"/>
      <c r="H48" s="182">
        <f t="shared" si="24"/>
        <v>0</v>
      </c>
      <c r="I48" s="107" t="str">
        <f t="shared" si="25"/>
        <v>OK</v>
      </c>
      <c r="J48" s="182"/>
      <c r="K48" s="182">
        <f t="shared" si="14"/>
        <v>0</v>
      </c>
      <c r="L48" s="107" t="str">
        <f t="shared" si="15"/>
        <v>OK</v>
      </c>
      <c r="M48" s="182"/>
      <c r="N48" s="182">
        <f t="shared" si="16"/>
        <v>0</v>
      </c>
      <c r="O48" s="107" t="str">
        <f t="shared" si="17"/>
        <v>OK</v>
      </c>
      <c r="P48" s="182"/>
      <c r="Q48" s="182">
        <f t="shared" si="18"/>
        <v>0</v>
      </c>
      <c r="R48" s="107" t="str">
        <f t="shared" si="19"/>
        <v>OK</v>
      </c>
      <c r="S48" s="182"/>
      <c r="T48" s="182">
        <f t="shared" si="20"/>
        <v>0</v>
      </c>
      <c r="U48" s="107" t="str">
        <f t="shared" si="21"/>
        <v>OK</v>
      </c>
      <c r="V48" s="182"/>
      <c r="W48" s="182">
        <f t="shared" si="22"/>
        <v>0</v>
      </c>
      <c r="X48" s="107" t="str">
        <f t="shared" si="23"/>
        <v>OK</v>
      </c>
    </row>
    <row r="49" spans="1:24" ht="15" x14ac:dyDescent="0.25">
      <c r="A49" s="110"/>
      <c r="B49" s="111"/>
      <c r="C49" s="110"/>
      <c r="D49" s="112"/>
      <c r="E49" s="182"/>
      <c r="F49" s="182">
        <f t="shared" si="11"/>
        <v>0</v>
      </c>
      <c r="G49" s="182"/>
      <c r="H49" s="182">
        <f t="shared" si="24"/>
        <v>0</v>
      </c>
      <c r="I49" s="107" t="str">
        <f t="shared" si="25"/>
        <v>OK</v>
      </c>
      <c r="J49" s="182"/>
      <c r="K49" s="182">
        <f t="shared" si="14"/>
        <v>0</v>
      </c>
      <c r="L49" s="107" t="str">
        <f t="shared" si="15"/>
        <v>OK</v>
      </c>
      <c r="M49" s="182"/>
      <c r="N49" s="182">
        <f t="shared" si="16"/>
        <v>0</v>
      </c>
      <c r="O49" s="107" t="str">
        <f t="shared" si="17"/>
        <v>OK</v>
      </c>
      <c r="P49" s="182"/>
      <c r="Q49" s="182">
        <f t="shared" si="18"/>
        <v>0</v>
      </c>
      <c r="R49" s="107" t="str">
        <f t="shared" si="19"/>
        <v>OK</v>
      </c>
      <c r="S49" s="182"/>
      <c r="T49" s="182">
        <f t="shared" si="20"/>
        <v>0</v>
      </c>
      <c r="U49" s="107" t="str">
        <f t="shared" si="21"/>
        <v>OK</v>
      </c>
      <c r="V49" s="182"/>
      <c r="W49" s="182">
        <f t="shared" si="22"/>
        <v>0</v>
      </c>
      <c r="X49" s="107" t="str">
        <f t="shared" si="23"/>
        <v>OK</v>
      </c>
    </row>
    <row r="50" spans="1:24" ht="15" x14ac:dyDescent="0.25">
      <c r="A50" s="110"/>
      <c r="B50" s="111"/>
      <c r="C50" s="110"/>
      <c r="D50" s="112"/>
      <c r="E50" s="182"/>
      <c r="F50" s="182">
        <f t="shared" si="11"/>
        <v>0</v>
      </c>
      <c r="G50" s="182"/>
      <c r="H50" s="182">
        <f t="shared" si="24"/>
        <v>0</v>
      </c>
      <c r="I50" s="107" t="str">
        <f t="shared" si="25"/>
        <v>OK</v>
      </c>
      <c r="J50" s="182"/>
      <c r="K50" s="182">
        <f t="shared" si="14"/>
        <v>0</v>
      </c>
      <c r="L50" s="107" t="str">
        <f t="shared" si="15"/>
        <v>OK</v>
      </c>
      <c r="M50" s="182"/>
      <c r="N50" s="182">
        <f t="shared" si="16"/>
        <v>0</v>
      </c>
      <c r="O50" s="107" t="str">
        <f t="shared" si="17"/>
        <v>OK</v>
      </c>
      <c r="P50" s="182"/>
      <c r="Q50" s="182">
        <f t="shared" si="18"/>
        <v>0</v>
      </c>
      <c r="R50" s="107" t="str">
        <f t="shared" si="19"/>
        <v>OK</v>
      </c>
      <c r="S50" s="182"/>
      <c r="T50" s="182">
        <f t="shared" si="20"/>
        <v>0</v>
      </c>
      <c r="U50" s="107" t="str">
        <f t="shared" si="21"/>
        <v>OK</v>
      </c>
      <c r="V50" s="182"/>
      <c r="W50" s="182">
        <f t="shared" si="22"/>
        <v>0</v>
      </c>
      <c r="X50" s="107" t="str">
        <f t="shared" si="23"/>
        <v>OK</v>
      </c>
    </row>
    <row r="51" spans="1:24" ht="15" x14ac:dyDescent="0.25">
      <c r="A51" s="110"/>
      <c r="B51" s="111"/>
      <c r="C51" s="110"/>
      <c r="D51" s="112"/>
      <c r="E51" s="182"/>
      <c r="F51" s="182">
        <f t="shared" si="11"/>
        <v>0</v>
      </c>
      <c r="G51" s="182"/>
      <c r="H51" s="182">
        <f t="shared" si="24"/>
        <v>0</v>
      </c>
      <c r="I51" s="107" t="str">
        <f t="shared" si="25"/>
        <v>OK</v>
      </c>
      <c r="J51" s="182"/>
      <c r="K51" s="182">
        <f t="shared" si="14"/>
        <v>0</v>
      </c>
      <c r="L51" s="107" t="str">
        <f t="shared" si="15"/>
        <v>OK</v>
      </c>
      <c r="M51" s="182"/>
      <c r="N51" s="182">
        <f t="shared" si="16"/>
        <v>0</v>
      </c>
      <c r="O51" s="107" t="str">
        <f t="shared" si="17"/>
        <v>OK</v>
      </c>
      <c r="P51" s="182"/>
      <c r="Q51" s="182">
        <f t="shared" si="18"/>
        <v>0</v>
      </c>
      <c r="R51" s="107" t="str">
        <f t="shared" si="19"/>
        <v>OK</v>
      </c>
      <c r="S51" s="182"/>
      <c r="T51" s="182">
        <f t="shared" si="20"/>
        <v>0</v>
      </c>
      <c r="U51" s="107" t="str">
        <f t="shared" si="21"/>
        <v>OK</v>
      </c>
      <c r="V51" s="182"/>
      <c r="W51" s="182">
        <f t="shared" si="22"/>
        <v>0</v>
      </c>
      <c r="X51" s="107" t="str">
        <f t="shared" si="23"/>
        <v>OK</v>
      </c>
    </row>
    <row r="52" spans="1:24" ht="15" x14ac:dyDescent="0.25">
      <c r="A52" s="110"/>
      <c r="B52" s="111"/>
      <c r="C52" s="110"/>
      <c r="D52" s="112"/>
      <c r="E52" s="182"/>
      <c r="F52" s="182">
        <f t="shared" si="11"/>
        <v>0</v>
      </c>
      <c r="G52" s="182"/>
      <c r="H52" s="182">
        <f t="shared" si="24"/>
        <v>0</v>
      </c>
      <c r="I52" s="107" t="str">
        <f t="shared" si="25"/>
        <v>OK</v>
      </c>
      <c r="J52" s="182"/>
      <c r="K52" s="182">
        <f t="shared" si="14"/>
        <v>0</v>
      </c>
      <c r="L52" s="107" t="str">
        <f t="shared" si="15"/>
        <v>OK</v>
      </c>
      <c r="M52" s="182"/>
      <c r="N52" s="182">
        <f t="shared" si="16"/>
        <v>0</v>
      </c>
      <c r="O52" s="107" t="str">
        <f t="shared" si="17"/>
        <v>OK</v>
      </c>
      <c r="P52" s="182"/>
      <c r="Q52" s="182">
        <f t="shared" si="18"/>
        <v>0</v>
      </c>
      <c r="R52" s="107" t="str">
        <f t="shared" si="19"/>
        <v>OK</v>
      </c>
      <c r="S52" s="182"/>
      <c r="T52" s="182">
        <f t="shared" si="20"/>
        <v>0</v>
      </c>
      <c r="U52" s="107" t="str">
        <f t="shared" si="21"/>
        <v>OK</v>
      </c>
      <c r="V52" s="182"/>
      <c r="W52" s="182">
        <f t="shared" si="22"/>
        <v>0</v>
      </c>
      <c r="X52" s="107" t="str">
        <f t="shared" si="23"/>
        <v>OK</v>
      </c>
    </row>
    <row r="53" spans="1:24" ht="15" x14ac:dyDescent="0.25">
      <c r="A53" s="110"/>
      <c r="B53" s="111"/>
      <c r="C53" s="110"/>
      <c r="D53" s="112"/>
      <c r="E53" s="182"/>
      <c r="F53" s="182">
        <f t="shared" si="11"/>
        <v>0</v>
      </c>
      <c r="G53" s="182"/>
      <c r="H53" s="182">
        <f t="shared" si="24"/>
        <v>0</v>
      </c>
      <c r="I53" s="107" t="str">
        <f t="shared" si="25"/>
        <v>OK</v>
      </c>
      <c r="J53" s="182"/>
      <c r="K53" s="182">
        <f t="shared" si="14"/>
        <v>0</v>
      </c>
      <c r="L53" s="107" t="str">
        <f t="shared" si="15"/>
        <v>OK</v>
      </c>
      <c r="M53" s="182"/>
      <c r="N53" s="182">
        <f t="shared" si="16"/>
        <v>0</v>
      </c>
      <c r="O53" s="107" t="str">
        <f t="shared" si="17"/>
        <v>OK</v>
      </c>
      <c r="P53" s="182"/>
      <c r="Q53" s="182">
        <f t="shared" si="18"/>
        <v>0</v>
      </c>
      <c r="R53" s="107" t="str">
        <f t="shared" si="19"/>
        <v>OK</v>
      </c>
      <c r="S53" s="182"/>
      <c r="T53" s="182">
        <f t="shared" si="20"/>
        <v>0</v>
      </c>
      <c r="U53" s="107" t="str">
        <f t="shared" si="21"/>
        <v>OK</v>
      </c>
      <c r="V53" s="182"/>
      <c r="W53" s="182">
        <f t="shared" si="22"/>
        <v>0</v>
      </c>
      <c r="X53" s="107" t="str">
        <f t="shared" si="23"/>
        <v>OK</v>
      </c>
    </row>
    <row r="54" spans="1:24" ht="15" x14ac:dyDescent="0.25">
      <c r="A54" s="110"/>
      <c r="B54" s="111"/>
      <c r="C54" s="110"/>
      <c r="D54" s="112"/>
      <c r="E54" s="182"/>
      <c r="F54" s="182">
        <f t="shared" si="11"/>
        <v>0</v>
      </c>
      <c r="G54" s="182"/>
      <c r="H54" s="182">
        <f t="shared" si="24"/>
        <v>0</v>
      </c>
      <c r="I54" s="107" t="str">
        <f t="shared" si="25"/>
        <v>OK</v>
      </c>
      <c r="J54" s="182"/>
      <c r="K54" s="182">
        <f t="shared" si="14"/>
        <v>0</v>
      </c>
      <c r="L54" s="107" t="str">
        <f t="shared" si="15"/>
        <v>OK</v>
      </c>
      <c r="M54" s="182"/>
      <c r="N54" s="182">
        <f t="shared" si="16"/>
        <v>0</v>
      </c>
      <c r="O54" s="107" t="str">
        <f t="shared" si="17"/>
        <v>OK</v>
      </c>
      <c r="P54" s="182"/>
      <c r="Q54" s="182">
        <f t="shared" si="18"/>
        <v>0</v>
      </c>
      <c r="R54" s="107" t="str">
        <f t="shared" si="19"/>
        <v>OK</v>
      </c>
      <c r="S54" s="182"/>
      <c r="T54" s="182">
        <f t="shared" si="20"/>
        <v>0</v>
      </c>
      <c r="U54" s="107" t="str">
        <f t="shared" si="21"/>
        <v>OK</v>
      </c>
      <c r="V54" s="182"/>
      <c r="W54" s="182">
        <f t="shared" si="22"/>
        <v>0</v>
      </c>
      <c r="X54" s="107" t="str">
        <f t="shared" si="23"/>
        <v>OK</v>
      </c>
    </row>
    <row r="55" spans="1:24" ht="15" x14ac:dyDescent="0.25">
      <c r="A55" s="110"/>
      <c r="B55" s="111"/>
      <c r="C55" s="110"/>
      <c r="D55" s="112"/>
      <c r="E55" s="182"/>
      <c r="F55" s="182">
        <f t="shared" si="11"/>
        <v>0</v>
      </c>
      <c r="G55" s="182"/>
      <c r="H55" s="182">
        <f t="shared" si="24"/>
        <v>0</v>
      </c>
      <c r="I55" s="107" t="str">
        <f t="shared" si="25"/>
        <v>OK</v>
      </c>
      <c r="J55" s="182"/>
      <c r="K55" s="182">
        <f t="shared" si="14"/>
        <v>0</v>
      </c>
      <c r="L55" s="107" t="str">
        <f t="shared" si="15"/>
        <v>OK</v>
      </c>
      <c r="M55" s="182"/>
      <c r="N55" s="182">
        <f t="shared" si="16"/>
        <v>0</v>
      </c>
      <c r="O55" s="107" t="str">
        <f t="shared" si="17"/>
        <v>OK</v>
      </c>
      <c r="P55" s="182"/>
      <c r="Q55" s="182">
        <f t="shared" si="18"/>
        <v>0</v>
      </c>
      <c r="R55" s="107" t="str">
        <f t="shared" si="19"/>
        <v>OK</v>
      </c>
      <c r="S55" s="182"/>
      <c r="T55" s="182">
        <f t="shared" si="20"/>
        <v>0</v>
      </c>
      <c r="U55" s="107" t="str">
        <f t="shared" si="21"/>
        <v>OK</v>
      </c>
      <c r="V55" s="182"/>
      <c r="W55" s="182">
        <f t="shared" si="22"/>
        <v>0</v>
      </c>
      <c r="X55" s="107" t="str">
        <f t="shared" si="23"/>
        <v>OK</v>
      </c>
    </row>
    <row r="56" spans="1:24" ht="15" x14ac:dyDescent="0.25">
      <c r="A56" s="110"/>
      <c r="B56" s="111"/>
      <c r="C56" s="110"/>
      <c r="D56" s="112"/>
      <c r="E56" s="182"/>
      <c r="F56" s="182">
        <f t="shared" si="11"/>
        <v>0</v>
      </c>
      <c r="G56" s="182"/>
      <c r="H56" s="182">
        <f t="shared" si="24"/>
        <v>0</v>
      </c>
      <c r="I56" s="107" t="str">
        <f t="shared" si="25"/>
        <v>OK</v>
      </c>
      <c r="J56" s="182"/>
      <c r="K56" s="182">
        <f t="shared" si="14"/>
        <v>0</v>
      </c>
      <c r="L56" s="107" t="str">
        <f t="shared" si="15"/>
        <v>OK</v>
      </c>
      <c r="M56" s="182"/>
      <c r="N56" s="182">
        <f t="shared" si="16"/>
        <v>0</v>
      </c>
      <c r="O56" s="107" t="str">
        <f t="shared" si="17"/>
        <v>OK</v>
      </c>
      <c r="P56" s="182"/>
      <c r="Q56" s="182">
        <f t="shared" si="18"/>
        <v>0</v>
      </c>
      <c r="R56" s="107" t="str">
        <f t="shared" si="19"/>
        <v>OK</v>
      </c>
      <c r="S56" s="182"/>
      <c r="T56" s="182">
        <f t="shared" si="20"/>
        <v>0</v>
      </c>
      <c r="U56" s="107" t="str">
        <f t="shared" si="21"/>
        <v>OK</v>
      </c>
      <c r="V56" s="182"/>
      <c r="W56" s="182">
        <f t="shared" si="22"/>
        <v>0</v>
      </c>
      <c r="X56" s="107" t="str">
        <f t="shared" si="23"/>
        <v>OK</v>
      </c>
    </row>
    <row r="57" spans="1:24" ht="15" x14ac:dyDescent="0.25">
      <c r="A57" s="110"/>
      <c r="B57" s="111"/>
      <c r="C57" s="110"/>
      <c r="D57" s="112"/>
      <c r="E57" s="182"/>
      <c r="F57" s="182">
        <f t="shared" si="11"/>
        <v>0</v>
      </c>
      <c r="G57" s="182"/>
      <c r="H57" s="182">
        <f t="shared" si="24"/>
        <v>0</v>
      </c>
      <c r="I57" s="107" t="str">
        <f t="shared" si="25"/>
        <v>OK</v>
      </c>
      <c r="J57" s="182"/>
      <c r="K57" s="182">
        <f t="shared" si="14"/>
        <v>0</v>
      </c>
      <c r="L57" s="107" t="str">
        <f t="shared" si="15"/>
        <v>OK</v>
      </c>
      <c r="M57" s="182"/>
      <c r="N57" s="182">
        <f t="shared" si="16"/>
        <v>0</v>
      </c>
      <c r="O57" s="107" t="str">
        <f t="shared" si="17"/>
        <v>OK</v>
      </c>
      <c r="P57" s="182"/>
      <c r="Q57" s="182">
        <f t="shared" si="18"/>
        <v>0</v>
      </c>
      <c r="R57" s="107" t="str">
        <f t="shared" si="19"/>
        <v>OK</v>
      </c>
      <c r="S57" s="182"/>
      <c r="T57" s="182">
        <f t="shared" si="20"/>
        <v>0</v>
      </c>
      <c r="U57" s="107" t="str">
        <f t="shared" si="21"/>
        <v>OK</v>
      </c>
      <c r="V57" s="182"/>
      <c r="W57" s="182">
        <f t="shared" si="22"/>
        <v>0</v>
      </c>
      <c r="X57" s="107" t="str">
        <f t="shared" si="23"/>
        <v>OK</v>
      </c>
    </row>
    <row r="58" spans="1:24" ht="15" x14ac:dyDescent="0.25">
      <c r="A58" s="110"/>
      <c r="B58" s="111"/>
      <c r="C58" s="110"/>
      <c r="D58" s="112"/>
      <c r="E58" s="182"/>
      <c r="F58" s="182">
        <f t="shared" si="11"/>
        <v>0</v>
      </c>
      <c r="G58" s="182"/>
      <c r="H58" s="182">
        <f t="shared" si="24"/>
        <v>0</v>
      </c>
      <c r="I58" s="107" t="str">
        <f t="shared" si="25"/>
        <v>OK</v>
      </c>
      <c r="J58" s="182"/>
      <c r="K58" s="182">
        <f t="shared" si="14"/>
        <v>0</v>
      </c>
      <c r="L58" s="107" t="str">
        <f t="shared" si="15"/>
        <v>OK</v>
      </c>
      <c r="M58" s="182"/>
      <c r="N58" s="182">
        <f t="shared" si="16"/>
        <v>0</v>
      </c>
      <c r="O58" s="107" t="str">
        <f t="shared" si="17"/>
        <v>OK</v>
      </c>
      <c r="P58" s="182"/>
      <c r="Q58" s="182">
        <f t="shared" si="18"/>
        <v>0</v>
      </c>
      <c r="R58" s="107" t="str">
        <f t="shared" si="19"/>
        <v>OK</v>
      </c>
      <c r="S58" s="182"/>
      <c r="T58" s="182">
        <f t="shared" si="20"/>
        <v>0</v>
      </c>
      <c r="U58" s="107" t="str">
        <f t="shared" si="21"/>
        <v>OK</v>
      </c>
      <c r="V58" s="182"/>
      <c r="W58" s="182">
        <f t="shared" si="22"/>
        <v>0</v>
      </c>
      <c r="X58" s="107" t="str">
        <f t="shared" si="23"/>
        <v>OK</v>
      </c>
    </row>
    <row r="59" spans="1:24" ht="15" x14ac:dyDescent="0.25">
      <c r="A59" s="110"/>
      <c r="B59" s="111"/>
      <c r="C59" s="110"/>
      <c r="D59" s="112"/>
      <c r="E59" s="182"/>
      <c r="F59" s="182">
        <f t="shared" si="11"/>
        <v>0</v>
      </c>
      <c r="G59" s="182"/>
      <c r="H59" s="182">
        <f t="shared" si="24"/>
        <v>0</v>
      </c>
      <c r="I59" s="107" t="str">
        <f t="shared" si="25"/>
        <v>OK</v>
      </c>
      <c r="J59" s="182"/>
      <c r="K59" s="182">
        <f t="shared" si="14"/>
        <v>0</v>
      </c>
      <c r="L59" s="107" t="str">
        <f t="shared" si="15"/>
        <v>OK</v>
      </c>
      <c r="M59" s="182"/>
      <c r="N59" s="182">
        <f t="shared" si="16"/>
        <v>0</v>
      </c>
      <c r="O59" s="107" t="str">
        <f t="shared" si="17"/>
        <v>OK</v>
      </c>
      <c r="P59" s="182"/>
      <c r="Q59" s="182">
        <f t="shared" si="18"/>
        <v>0</v>
      </c>
      <c r="R59" s="107" t="str">
        <f t="shared" si="19"/>
        <v>OK</v>
      </c>
      <c r="S59" s="182"/>
      <c r="T59" s="182">
        <f t="shared" si="20"/>
        <v>0</v>
      </c>
      <c r="U59" s="107" t="str">
        <f t="shared" si="21"/>
        <v>OK</v>
      </c>
      <c r="V59" s="182"/>
      <c r="W59" s="182">
        <f t="shared" si="22"/>
        <v>0</v>
      </c>
      <c r="X59" s="107" t="str">
        <f t="shared" si="23"/>
        <v>OK</v>
      </c>
    </row>
    <row r="60" spans="1:24" ht="15" x14ac:dyDescent="0.25">
      <c r="A60" s="110"/>
      <c r="B60" s="111"/>
      <c r="C60" s="110"/>
      <c r="D60" s="112"/>
      <c r="E60" s="182"/>
      <c r="F60" s="182">
        <f t="shared" si="11"/>
        <v>0</v>
      </c>
      <c r="G60" s="182"/>
      <c r="H60" s="182">
        <f t="shared" si="24"/>
        <v>0</v>
      </c>
      <c r="I60" s="107" t="str">
        <f t="shared" si="25"/>
        <v>OK</v>
      </c>
      <c r="J60" s="182"/>
      <c r="K60" s="182">
        <f t="shared" si="14"/>
        <v>0</v>
      </c>
      <c r="L60" s="107" t="str">
        <f t="shared" si="15"/>
        <v>OK</v>
      </c>
      <c r="M60" s="182"/>
      <c r="N60" s="182">
        <f t="shared" si="16"/>
        <v>0</v>
      </c>
      <c r="O60" s="107" t="str">
        <f t="shared" si="17"/>
        <v>OK</v>
      </c>
      <c r="P60" s="182"/>
      <c r="Q60" s="182">
        <f t="shared" si="18"/>
        <v>0</v>
      </c>
      <c r="R60" s="107" t="str">
        <f t="shared" si="19"/>
        <v>OK</v>
      </c>
      <c r="S60" s="182"/>
      <c r="T60" s="182">
        <f t="shared" si="20"/>
        <v>0</v>
      </c>
      <c r="U60" s="107" t="str">
        <f t="shared" si="21"/>
        <v>OK</v>
      </c>
      <c r="V60" s="182"/>
      <c r="W60" s="182">
        <f t="shared" si="22"/>
        <v>0</v>
      </c>
      <c r="X60" s="107" t="str">
        <f t="shared" si="23"/>
        <v>OK</v>
      </c>
    </row>
    <row r="61" spans="1:24" ht="15" x14ac:dyDescent="0.25">
      <c r="A61" s="110"/>
      <c r="B61" s="111"/>
      <c r="C61" s="110"/>
      <c r="D61" s="112"/>
      <c r="E61" s="182"/>
      <c r="F61" s="182">
        <f t="shared" si="11"/>
        <v>0</v>
      </c>
      <c r="G61" s="182"/>
      <c r="H61" s="182">
        <f t="shared" si="24"/>
        <v>0</v>
      </c>
      <c r="I61" s="107" t="str">
        <f t="shared" si="25"/>
        <v>OK</v>
      </c>
      <c r="J61" s="182"/>
      <c r="K61" s="182">
        <f t="shared" si="14"/>
        <v>0</v>
      </c>
      <c r="L61" s="107" t="str">
        <f t="shared" si="15"/>
        <v>OK</v>
      </c>
      <c r="M61" s="182"/>
      <c r="N61" s="182">
        <f t="shared" si="16"/>
        <v>0</v>
      </c>
      <c r="O61" s="107" t="str">
        <f t="shared" si="17"/>
        <v>OK</v>
      </c>
      <c r="P61" s="182"/>
      <c r="Q61" s="182">
        <f t="shared" si="18"/>
        <v>0</v>
      </c>
      <c r="R61" s="107" t="str">
        <f t="shared" si="19"/>
        <v>OK</v>
      </c>
      <c r="S61" s="182"/>
      <c r="T61" s="182">
        <f t="shared" si="20"/>
        <v>0</v>
      </c>
      <c r="U61" s="107" t="str">
        <f t="shared" si="21"/>
        <v>OK</v>
      </c>
      <c r="V61" s="182"/>
      <c r="W61" s="182">
        <f t="shared" si="22"/>
        <v>0</v>
      </c>
      <c r="X61" s="107" t="str">
        <f t="shared" si="23"/>
        <v>OK</v>
      </c>
    </row>
    <row r="62" spans="1:24" ht="15" x14ac:dyDescent="0.25">
      <c r="A62" s="110"/>
      <c r="B62" s="111"/>
      <c r="C62" s="110"/>
      <c r="D62" s="112"/>
      <c r="E62" s="182"/>
      <c r="F62" s="182">
        <f t="shared" si="11"/>
        <v>0</v>
      </c>
      <c r="G62" s="182"/>
      <c r="H62" s="182">
        <f t="shared" si="24"/>
        <v>0</v>
      </c>
      <c r="I62" s="107" t="str">
        <f t="shared" si="25"/>
        <v>OK</v>
      </c>
      <c r="J62" s="182"/>
      <c r="K62" s="182">
        <f t="shared" si="14"/>
        <v>0</v>
      </c>
      <c r="L62" s="107" t="str">
        <f t="shared" si="15"/>
        <v>OK</v>
      </c>
      <c r="M62" s="182"/>
      <c r="N62" s="182">
        <f t="shared" si="16"/>
        <v>0</v>
      </c>
      <c r="O62" s="107" t="str">
        <f t="shared" si="17"/>
        <v>OK</v>
      </c>
      <c r="P62" s="182"/>
      <c r="Q62" s="182">
        <f t="shared" si="18"/>
        <v>0</v>
      </c>
      <c r="R62" s="107" t="str">
        <f t="shared" si="19"/>
        <v>OK</v>
      </c>
      <c r="S62" s="182"/>
      <c r="T62" s="182">
        <f t="shared" si="20"/>
        <v>0</v>
      </c>
      <c r="U62" s="107" t="str">
        <f t="shared" si="21"/>
        <v>OK</v>
      </c>
      <c r="V62" s="182"/>
      <c r="W62" s="182">
        <f t="shared" si="22"/>
        <v>0</v>
      </c>
      <c r="X62" s="107" t="str">
        <f t="shared" si="23"/>
        <v>OK</v>
      </c>
    </row>
    <row r="63" spans="1:24" ht="15" x14ac:dyDescent="0.25">
      <c r="A63" s="110"/>
      <c r="B63" s="111"/>
      <c r="C63" s="110"/>
      <c r="D63" s="112"/>
      <c r="E63" s="182"/>
      <c r="F63" s="182">
        <f t="shared" si="11"/>
        <v>0</v>
      </c>
      <c r="G63" s="182"/>
      <c r="H63" s="182">
        <f t="shared" si="24"/>
        <v>0</v>
      </c>
      <c r="I63" s="107" t="str">
        <f t="shared" si="25"/>
        <v>OK</v>
      </c>
      <c r="J63" s="182"/>
      <c r="K63" s="182">
        <f t="shared" si="14"/>
        <v>0</v>
      </c>
      <c r="L63" s="107" t="str">
        <f t="shared" si="15"/>
        <v>OK</v>
      </c>
      <c r="M63" s="182"/>
      <c r="N63" s="182">
        <f t="shared" si="16"/>
        <v>0</v>
      </c>
      <c r="O63" s="107" t="str">
        <f t="shared" si="17"/>
        <v>OK</v>
      </c>
      <c r="P63" s="182"/>
      <c r="Q63" s="182">
        <f t="shared" si="18"/>
        <v>0</v>
      </c>
      <c r="R63" s="107" t="str">
        <f t="shared" si="19"/>
        <v>OK</v>
      </c>
      <c r="S63" s="182"/>
      <c r="T63" s="182">
        <f t="shared" si="20"/>
        <v>0</v>
      </c>
      <c r="U63" s="107" t="str">
        <f t="shared" si="21"/>
        <v>OK</v>
      </c>
      <c r="V63" s="182"/>
      <c r="W63" s="182">
        <f t="shared" si="22"/>
        <v>0</v>
      </c>
      <c r="X63" s="107" t="str">
        <f t="shared" si="23"/>
        <v>OK</v>
      </c>
    </row>
    <row r="64" spans="1:24" ht="15" x14ac:dyDescent="0.25">
      <c r="A64" s="110"/>
      <c r="B64" s="111"/>
      <c r="C64" s="110"/>
      <c r="D64" s="112"/>
      <c r="E64" s="182"/>
      <c r="F64" s="182">
        <f t="shared" si="11"/>
        <v>0</v>
      </c>
      <c r="G64" s="182"/>
      <c r="H64" s="182">
        <f t="shared" si="24"/>
        <v>0</v>
      </c>
      <c r="I64" s="107" t="str">
        <f t="shared" si="25"/>
        <v>OK</v>
      </c>
      <c r="J64" s="182"/>
      <c r="K64" s="182">
        <f t="shared" si="14"/>
        <v>0</v>
      </c>
      <c r="L64" s="107" t="str">
        <f t="shared" si="15"/>
        <v>OK</v>
      </c>
      <c r="M64" s="182"/>
      <c r="N64" s="182">
        <f t="shared" si="16"/>
        <v>0</v>
      </c>
      <c r="O64" s="107" t="str">
        <f t="shared" si="17"/>
        <v>OK</v>
      </c>
      <c r="P64" s="182"/>
      <c r="Q64" s="182">
        <f t="shared" si="18"/>
        <v>0</v>
      </c>
      <c r="R64" s="107" t="str">
        <f t="shared" si="19"/>
        <v>OK</v>
      </c>
      <c r="S64" s="182"/>
      <c r="T64" s="182">
        <f t="shared" si="20"/>
        <v>0</v>
      </c>
      <c r="U64" s="107" t="str">
        <f t="shared" si="21"/>
        <v>OK</v>
      </c>
      <c r="V64" s="182"/>
      <c r="W64" s="182">
        <f t="shared" si="22"/>
        <v>0</v>
      </c>
      <c r="X64" s="107" t="str">
        <f t="shared" si="23"/>
        <v>OK</v>
      </c>
    </row>
    <row r="65" spans="1:24" ht="15" x14ac:dyDescent="0.25">
      <c r="A65" s="110"/>
      <c r="B65" s="111"/>
      <c r="C65" s="110"/>
      <c r="D65" s="112"/>
      <c r="E65" s="182"/>
      <c r="F65" s="182">
        <f t="shared" si="11"/>
        <v>0</v>
      </c>
      <c r="G65" s="182"/>
      <c r="H65" s="182">
        <f t="shared" si="24"/>
        <v>0</v>
      </c>
      <c r="I65" s="107" t="str">
        <f t="shared" si="25"/>
        <v>OK</v>
      </c>
      <c r="J65" s="182"/>
      <c r="K65" s="182">
        <f t="shared" si="14"/>
        <v>0</v>
      </c>
      <c r="L65" s="107" t="str">
        <f t="shared" si="15"/>
        <v>OK</v>
      </c>
      <c r="M65" s="182"/>
      <c r="N65" s="182">
        <f t="shared" si="16"/>
        <v>0</v>
      </c>
      <c r="O65" s="107" t="str">
        <f t="shared" si="17"/>
        <v>OK</v>
      </c>
      <c r="P65" s="182"/>
      <c r="Q65" s="182">
        <f t="shared" si="18"/>
        <v>0</v>
      </c>
      <c r="R65" s="107" t="str">
        <f t="shared" si="19"/>
        <v>OK</v>
      </c>
      <c r="S65" s="182"/>
      <c r="T65" s="182">
        <f t="shared" si="20"/>
        <v>0</v>
      </c>
      <c r="U65" s="107" t="str">
        <f t="shared" si="21"/>
        <v>OK</v>
      </c>
      <c r="V65" s="182"/>
      <c r="W65" s="182">
        <f t="shared" si="22"/>
        <v>0</v>
      </c>
      <c r="X65" s="107" t="str">
        <f t="shared" si="23"/>
        <v>OK</v>
      </c>
    </row>
    <row r="66" spans="1:24" ht="15" x14ac:dyDescent="0.25">
      <c r="A66" s="110"/>
      <c r="B66" s="111"/>
      <c r="C66" s="110"/>
      <c r="D66" s="112"/>
      <c r="E66" s="182"/>
      <c r="F66" s="182">
        <f t="shared" si="11"/>
        <v>0</v>
      </c>
      <c r="G66" s="182"/>
      <c r="H66" s="182">
        <f t="shared" si="24"/>
        <v>0</v>
      </c>
      <c r="I66" s="107" t="str">
        <f t="shared" si="25"/>
        <v>OK</v>
      </c>
      <c r="J66" s="182"/>
      <c r="K66" s="182">
        <f t="shared" si="14"/>
        <v>0</v>
      </c>
      <c r="L66" s="107" t="str">
        <f t="shared" si="15"/>
        <v>OK</v>
      </c>
      <c r="M66" s="182"/>
      <c r="N66" s="182">
        <f t="shared" si="16"/>
        <v>0</v>
      </c>
      <c r="O66" s="107" t="str">
        <f t="shared" si="17"/>
        <v>OK</v>
      </c>
      <c r="P66" s="182"/>
      <c r="Q66" s="182">
        <f t="shared" si="18"/>
        <v>0</v>
      </c>
      <c r="R66" s="107" t="str">
        <f t="shared" si="19"/>
        <v>OK</v>
      </c>
      <c r="S66" s="182"/>
      <c r="T66" s="182">
        <f t="shared" si="20"/>
        <v>0</v>
      </c>
      <c r="U66" s="107" t="str">
        <f t="shared" si="21"/>
        <v>OK</v>
      </c>
      <c r="V66" s="182"/>
      <c r="W66" s="182">
        <f t="shared" si="22"/>
        <v>0</v>
      </c>
      <c r="X66" s="107" t="str">
        <f t="shared" si="23"/>
        <v>OK</v>
      </c>
    </row>
    <row r="67" spans="1:24" ht="15" x14ac:dyDescent="0.25">
      <c r="A67" s="110"/>
      <c r="B67" s="111"/>
      <c r="C67" s="110"/>
      <c r="D67" s="112"/>
      <c r="E67" s="182"/>
      <c r="F67" s="182">
        <f t="shared" si="11"/>
        <v>0</v>
      </c>
      <c r="G67" s="182"/>
      <c r="H67" s="182">
        <f t="shared" si="24"/>
        <v>0</v>
      </c>
      <c r="I67" s="107" t="str">
        <f t="shared" si="25"/>
        <v>OK</v>
      </c>
      <c r="J67" s="182"/>
      <c r="K67" s="182">
        <f t="shared" si="14"/>
        <v>0</v>
      </c>
      <c r="L67" s="107" t="str">
        <f t="shared" si="15"/>
        <v>OK</v>
      </c>
      <c r="M67" s="182"/>
      <c r="N67" s="182">
        <f t="shared" si="16"/>
        <v>0</v>
      </c>
      <c r="O67" s="107" t="str">
        <f t="shared" si="17"/>
        <v>OK</v>
      </c>
      <c r="P67" s="182"/>
      <c r="Q67" s="182">
        <f t="shared" si="18"/>
        <v>0</v>
      </c>
      <c r="R67" s="107" t="str">
        <f t="shared" si="19"/>
        <v>OK</v>
      </c>
      <c r="S67" s="182"/>
      <c r="T67" s="182">
        <f t="shared" si="20"/>
        <v>0</v>
      </c>
      <c r="U67" s="107" t="str">
        <f t="shared" si="21"/>
        <v>OK</v>
      </c>
      <c r="V67" s="182"/>
      <c r="W67" s="182">
        <f t="shared" si="22"/>
        <v>0</v>
      </c>
      <c r="X67" s="107" t="str">
        <f t="shared" si="23"/>
        <v>OK</v>
      </c>
    </row>
    <row r="68" spans="1:24" ht="15" x14ac:dyDescent="0.25">
      <c r="A68" s="110"/>
      <c r="B68" s="111"/>
      <c r="C68" s="110"/>
      <c r="D68" s="112"/>
      <c r="E68" s="182"/>
      <c r="F68" s="182">
        <f t="shared" si="11"/>
        <v>0</v>
      </c>
      <c r="G68" s="182"/>
      <c r="H68" s="182">
        <f t="shared" si="24"/>
        <v>0</v>
      </c>
      <c r="I68" s="107" t="str">
        <f t="shared" si="25"/>
        <v>OK</v>
      </c>
      <c r="J68" s="182"/>
      <c r="K68" s="182">
        <f t="shared" si="14"/>
        <v>0</v>
      </c>
      <c r="L68" s="107" t="str">
        <f t="shared" si="15"/>
        <v>OK</v>
      </c>
      <c r="M68" s="182"/>
      <c r="N68" s="182">
        <f t="shared" si="16"/>
        <v>0</v>
      </c>
      <c r="O68" s="107" t="str">
        <f t="shared" si="17"/>
        <v>OK</v>
      </c>
      <c r="P68" s="182"/>
      <c r="Q68" s="182">
        <f t="shared" si="18"/>
        <v>0</v>
      </c>
      <c r="R68" s="107" t="str">
        <f t="shared" si="19"/>
        <v>OK</v>
      </c>
      <c r="S68" s="182"/>
      <c r="T68" s="182">
        <f t="shared" si="20"/>
        <v>0</v>
      </c>
      <c r="U68" s="107" t="str">
        <f t="shared" si="21"/>
        <v>OK</v>
      </c>
      <c r="V68" s="182"/>
      <c r="W68" s="182">
        <f t="shared" si="22"/>
        <v>0</v>
      </c>
      <c r="X68" s="107" t="str">
        <f t="shared" si="23"/>
        <v>OK</v>
      </c>
    </row>
    <row r="69" spans="1:24" ht="15" x14ac:dyDescent="0.25">
      <c r="A69" s="110"/>
      <c r="B69" s="111"/>
      <c r="C69" s="110"/>
      <c r="D69" s="112"/>
      <c r="E69" s="182"/>
      <c r="F69" s="182">
        <f t="shared" si="11"/>
        <v>0</v>
      </c>
      <c r="G69" s="182"/>
      <c r="H69" s="182">
        <f t="shared" si="24"/>
        <v>0</v>
      </c>
      <c r="I69" s="107" t="str">
        <f t="shared" si="25"/>
        <v>OK</v>
      </c>
      <c r="J69" s="182"/>
      <c r="K69" s="182">
        <f t="shared" si="14"/>
        <v>0</v>
      </c>
      <c r="L69" s="107" t="str">
        <f t="shared" si="15"/>
        <v>OK</v>
      </c>
      <c r="M69" s="182"/>
      <c r="N69" s="182">
        <f t="shared" si="16"/>
        <v>0</v>
      </c>
      <c r="O69" s="107" t="str">
        <f t="shared" si="17"/>
        <v>OK</v>
      </c>
      <c r="P69" s="182"/>
      <c r="Q69" s="182">
        <f t="shared" si="18"/>
        <v>0</v>
      </c>
      <c r="R69" s="107" t="str">
        <f t="shared" si="19"/>
        <v>OK</v>
      </c>
      <c r="S69" s="182"/>
      <c r="T69" s="182">
        <f t="shared" si="20"/>
        <v>0</v>
      </c>
      <c r="U69" s="107" t="str">
        <f t="shared" si="21"/>
        <v>OK</v>
      </c>
      <c r="V69" s="182"/>
      <c r="W69" s="182">
        <f t="shared" si="22"/>
        <v>0</v>
      </c>
      <c r="X69" s="107" t="str">
        <f t="shared" si="23"/>
        <v>OK</v>
      </c>
    </row>
    <row r="70" spans="1:24" ht="15" x14ac:dyDescent="0.25">
      <c r="A70" s="110"/>
      <c r="B70" s="111"/>
      <c r="C70" s="110"/>
      <c r="D70" s="112"/>
      <c r="E70" s="182"/>
      <c r="F70" s="182">
        <f t="shared" si="11"/>
        <v>0</v>
      </c>
      <c r="G70" s="182"/>
      <c r="H70" s="182">
        <f t="shared" si="24"/>
        <v>0</v>
      </c>
      <c r="I70" s="107" t="str">
        <f t="shared" si="25"/>
        <v>OK</v>
      </c>
      <c r="J70" s="182"/>
      <c r="K70" s="182">
        <f t="shared" si="14"/>
        <v>0</v>
      </c>
      <c r="L70" s="107" t="str">
        <f t="shared" si="15"/>
        <v>OK</v>
      </c>
      <c r="M70" s="182"/>
      <c r="N70" s="182">
        <f t="shared" si="16"/>
        <v>0</v>
      </c>
      <c r="O70" s="107" t="str">
        <f t="shared" si="17"/>
        <v>OK</v>
      </c>
      <c r="P70" s="182"/>
      <c r="Q70" s="182">
        <f t="shared" si="18"/>
        <v>0</v>
      </c>
      <c r="R70" s="107" t="str">
        <f t="shared" si="19"/>
        <v>OK</v>
      </c>
      <c r="S70" s="182"/>
      <c r="T70" s="182">
        <f t="shared" si="20"/>
        <v>0</v>
      </c>
      <c r="U70" s="107" t="str">
        <f t="shared" si="21"/>
        <v>OK</v>
      </c>
      <c r="V70" s="182"/>
      <c r="W70" s="182">
        <f t="shared" si="22"/>
        <v>0</v>
      </c>
      <c r="X70" s="107" t="str">
        <f t="shared" si="23"/>
        <v>OK</v>
      </c>
    </row>
    <row r="71" spans="1:24" ht="15" x14ac:dyDescent="0.25">
      <c r="A71" s="110"/>
      <c r="B71" s="111"/>
      <c r="C71" s="110"/>
      <c r="D71" s="112"/>
      <c r="E71" s="182"/>
      <c r="F71" s="182">
        <f t="shared" si="11"/>
        <v>0</v>
      </c>
      <c r="G71" s="182"/>
      <c r="H71" s="182">
        <f t="shared" si="24"/>
        <v>0</v>
      </c>
      <c r="I71" s="107" t="str">
        <f t="shared" si="25"/>
        <v>OK</v>
      </c>
      <c r="J71" s="182"/>
      <c r="K71" s="182">
        <f t="shared" si="14"/>
        <v>0</v>
      </c>
      <c r="L71" s="107" t="str">
        <f t="shared" si="15"/>
        <v>OK</v>
      </c>
      <c r="M71" s="182"/>
      <c r="N71" s="182">
        <f t="shared" si="16"/>
        <v>0</v>
      </c>
      <c r="O71" s="107" t="str">
        <f t="shared" si="17"/>
        <v>OK</v>
      </c>
      <c r="P71" s="182"/>
      <c r="Q71" s="182">
        <f t="shared" si="18"/>
        <v>0</v>
      </c>
      <c r="R71" s="107" t="str">
        <f t="shared" si="19"/>
        <v>OK</v>
      </c>
      <c r="S71" s="182"/>
      <c r="T71" s="182">
        <f t="shared" si="20"/>
        <v>0</v>
      </c>
      <c r="U71" s="107" t="str">
        <f t="shared" si="21"/>
        <v>OK</v>
      </c>
      <c r="V71" s="182"/>
      <c r="W71" s="182">
        <f t="shared" si="22"/>
        <v>0</v>
      </c>
      <c r="X71" s="107" t="str">
        <f t="shared" si="23"/>
        <v>OK</v>
      </c>
    </row>
    <row r="72" spans="1:24" ht="15" x14ac:dyDescent="0.25">
      <c r="A72" s="110"/>
      <c r="B72" s="111"/>
      <c r="C72" s="110"/>
      <c r="D72" s="112"/>
      <c r="E72" s="182"/>
      <c r="F72" s="182">
        <f t="shared" si="11"/>
        <v>0</v>
      </c>
      <c r="G72" s="182"/>
      <c r="H72" s="182">
        <f t="shared" si="24"/>
        <v>0</v>
      </c>
      <c r="I72" s="107" t="str">
        <f t="shared" si="25"/>
        <v>OK</v>
      </c>
      <c r="J72" s="182"/>
      <c r="K72" s="182">
        <f t="shared" si="14"/>
        <v>0</v>
      </c>
      <c r="L72" s="107" t="str">
        <f t="shared" si="15"/>
        <v>OK</v>
      </c>
      <c r="M72" s="182"/>
      <c r="N72" s="182">
        <f t="shared" si="16"/>
        <v>0</v>
      </c>
      <c r="O72" s="107" t="str">
        <f t="shared" si="17"/>
        <v>OK</v>
      </c>
      <c r="P72" s="182"/>
      <c r="Q72" s="182">
        <f t="shared" si="18"/>
        <v>0</v>
      </c>
      <c r="R72" s="107" t="str">
        <f t="shared" si="19"/>
        <v>OK</v>
      </c>
      <c r="S72" s="182"/>
      <c r="T72" s="182">
        <f t="shared" si="20"/>
        <v>0</v>
      </c>
      <c r="U72" s="107" t="str">
        <f t="shared" si="21"/>
        <v>OK</v>
      </c>
      <c r="V72" s="182"/>
      <c r="W72" s="182">
        <f t="shared" si="22"/>
        <v>0</v>
      </c>
      <c r="X72" s="107" t="str">
        <f t="shared" si="23"/>
        <v>OK</v>
      </c>
    </row>
    <row r="73" spans="1:24" ht="15" x14ac:dyDescent="0.25">
      <c r="A73" s="110"/>
      <c r="B73" s="111"/>
      <c r="C73" s="110"/>
      <c r="D73" s="112"/>
      <c r="E73" s="182"/>
      <c r="F73" s="182">
        <f t="shared" si="11"/>
        <v>0</v>
      </c>
      <c r="G73" s="182"/>
      <c r="H73" s="182">
        <f t="shared" si="24"/>
        <v>0</v>
      </c>
      <c r="I73" s="107" t="str">
        <f t="shared" si="25"/>
        <v>OK</v>
      </c>
      <c r="J73" s="182"/>
      <c r="K73" s="182">
        <f t="shared" si="14"/>
        <v>0</v>
      </c>
      <c r="L73" s="107" t="str">
        <f t="shared" si="15"/>
        <v>OK</v>
      </c>
      <c r="M73" s="182"/>
      <c r="N73" s="182">
        <f t="shared" si="16"/>
        <v>0</v>
      </c>
      <c r="O73" s="107" t="str">
        <f t="shared" si="17"/>
        <v>OK</v>
      </c>
      <c r="P73" s="182"/>
      <c r="Q73" s="182">
        <f t="shared" si="18"/>
        <v>0</v>
      </c>
      <c r="R73" s="107" t="str">
        <f t="shared" si="19"/>
        <v>OK</v>
      </c>
      <c r="S73" s="182"/>
      <c r="T73" s="182">
        <f t="shared" si="20"/>
        <v>0</v>
      </c>
      <c r="U73" s="107" t="str">
        <f t="shared" si="21"/>
        <v>OK</v>
      </c>
      <c r="V73" s="182"/>
      <c r="W73" s="182">
        <f t="shared" si="22"/>
        <v>0</v>
      </c>
      <c r="X73" s="107" t="str">
        <f t="shared" si="23"/>
        <v>OK</v>
      </c>
    </row>
    <row r="74" spans="1:24" ht="15" x14ac:dyDescent="0.25">
      <c r="A74" s="110"/>
      <c r="B74" s="111"/>
      <c r="C74" s="110"/>
      <c r="D74" s="112"/>
      <c r="E74" s="182"/>
      <c r="F74" s="182">
        <f t="shared" ref="F74:F106" si="26">ROUND($D74*E74,0)</f>
        <v>0</v>
      </c>
      <c r="G74" s="182"/>
      <c r="H74" s="182">
        <f t="shared" si="24"/>
        <v>0</v>
      </c>
      <c r="I74" s="107" t="str">
        <f t="shared" si="25"/>
        <v>OK</v>
      </c>
      <c r="J74" s="182"/>
      <c r="K74" s="182">
        <f t="shared" si="14"/>
        <v>0</v>
      </c>
      <c r="L74" s="107" t="str">
        <f t="shared" si="15"/>
        <v>OK</v>
      </c>
      <c r="M74" s="182"/>
      <c r="N74" s="182">
        <f t="shared" si="16"/>
        <v>0</v>
      </c>
      <c r="O74" s="107" t="str">
        <f t="shared" si="17"/>
        <v>OK</v>
      </c>
      <c r="P74" s="182"/>
      <c r="Q74" s="182">
        <f t="shared" si="18"/>
        <v>0</v>
      </c>
      <c r="R74" s="107" t="str">
        <f t="shared" si="19"/>
        <v>OK</v>
      </c>
      <c r="S74" s="182"/>
      <c r="T74" s="182">
        <f t="shared" si="20"/>
        <v>0</v>
      </c>
      <c r="U74" s="107" t="str">
        <f t="shared" si="21"/>
        <v>OK</v>
      </c>
      <c r="V74" s="182"/>
      <c r="W74" s="182">
        <f t="shared" si="22"/>
        <v>0</v>
      </c>
      <c r="X74" s="107" t="str">
        <f t="shared" si="23"/>
        <v>OK</v>
      </c>
    </row>
    <row r="75" spans="1:24" ht="15" x14ac:dyDescent="0.25">
      <c r="A75" s="110"/>
      <c r="B75" s="111"/>
      <c r="C75" s="110"/>
      <c r="D75" s="112"/>
      <c r="E75" s="182"/>
      <c r="F75" s="182">
        <f t="shared" si="26"/>
        <v>0</v>
      </c>
      <c r="G75" s="182"/>
      <c r="H75" s="182">
        <f t="shared" si="24"/>
        <v>0</v>
      </c>
      <c r="I75" s="107" t="str">
        <f t="shared" si="25"/>
        <v>OK</v>
      </c>
      <c r="J75" s="182"/>
      <c r="K75" s="182">
        <f t="shared" ref="K75:K106" si="27">ROUND($D75*J75,0)</f>
        <v>0</v>
      </c>
      <c r="L75" s="107" t="str">
        <f t="shared" ref="L75:L106" si="28">+IF(J75&lt;=$E75,"OK","NO OK")</f>
        <v>OK</v>
      </c>
      <c r="M75" s="182"/>
      <c r="N75" s="182">
        <f t="shared" ref="N75:N106" si="29">ROUND($D75*M75,0)</f>
        <v>0</v>
      </c>
      <c r="O75" s="107" t="str">
        <f t="shared" ref="O75:O106" si="30">+IF(M75&lt;=$E75,"OK","NO OK")</f>
        <v>OK</v>
      </c>
      <c r="P75" s="182"/>
      <c r="Q75" s="182">
        <f t="shared" ref="Q75:Q106" si="31">ROUND($D75*P75,0)</f>
        <v>0</v>
      </c>
      <c r="R75" s="107" t="str">
        <f t="shared" ref="R75:R106" si="32">+IF(P75&lt;=$E75,"OK","NO OK")</f>
        <v>OK</v>
      </c>
      <c r="S75" s="182"/>
      <c r="T75" s="182">
        <f t="shared" ref="T75:T106" si="33">ROUND($D75*S75,0)</f>
        <v>0</v>
      </c>
      <c r="U75" s="107" t="str">
        <f t="shared" ref="U75:U106" si="34">+IF(S75&lt;=$E75,"OK","NO OK")</f>
        <v>OK</v>
      </c>
      <c r="V75" s="182"/>
      <c r="W75" s="182">
        <f t="shared" ref="W75:W106" si="35">ROUND($D75*V75,0)</f>
        <v>0</v>
      </c>
      <c r="X75" s="107" t="str">
        <f t="shared" ref="X75:X106" si="36">+IF(V75&lt;=$E75,"OK","NO OK")</f>
        <v>OK</v>
      </c>
    </row>
    <row r="76" spans="1:24" ht="15" x14ac:dyDescent="0.25">
      <c r="A76" s="110"/>
      <c r="B76" s="111"/>
      <c r="C76" s="110"/>
      <c r="D76" s="112"/>
      <c r="E76" s="182"/>
      <c r="F76" s="182">
        <f t="shared" si="26"/>
        <v>0</v>
      </c>
      <c r="G76" s="182"/>
      <c r="H76" s="182">
        <f t="shared" ref="H76:H106" si="37">ROUND($D76*G76,0)</f>
        <v>0</v>
      </c>
      <c r="I76" s="107" t="str">
        <f t="shared" ref="I76:I106" si="38">+IF(G76&lt;=$E76,"OK","NO OK")</f>
        <v>OK</v>
      </c>
      <c r="J76" s="182"/>
      <c r="K76" s="182">
        <f t="shared" si="27"/>
        <v>0</v>
      </c>
      <c r="L76" s="107" t="str">
        <f t="shared" si="28"/>
        <v>OK</v>
      </c>
      <c r="M76" s="182"/>
      <c r="N76" s="182">
        <f t="shared" si="29"/>
        <v>0</v>
      </c>
      <c r="O76" s="107" t="str">
        <f t="shared" si="30"/>
        <v>OK</v>
      </c>
      <c r="P76" s="182"/>
      <c r="Q76" s="182">
        <f t="shared" si="31"/>
        <v>0</v>
      </c>
      <c r="R76" s="107" t="str">
        <f t="shared" si="32"/>
        <v>OK</v>
      </c>
      <c r="S76" s="182"/>
      <c r="T76" s="182">
        <f t="shared" si="33"/>
        <v>0</v>
      </c>
      <c r="U76" s="107" t="str">
        <f t="shared" si="34"/>
        <v>OK</v>
      </c>
      <c r="V76" s="182"/>
      <c r="W76" s="182">
        <f t="shared" si="35"/>
        <v>0</v>
      </c>
      <c r="X76" s="107" t="str">
        <f t="shared" si="36"/>
        <v>OK</v>
      </c>
    </row>
    <row r="77" spans="1:24" ht="15" x14ac:dyDescent="0.25">
      <c r="A77" s="110"/>
      <c r="B77" s="111"/>
      <c r="C77" s="110"/>
      <c r="D77" s="112"/>
      <c r="E77" s="182"/>
      <c r="F77" s="182">
        <f t="shared" si="26"/>
        <v>0</v>
      </c>
      <c r="G77" s="182"/>
      <c r="H77" s="182">
        <f t="shared" si="37"/>
        <v>0</v>
      </c>
      <c r="I77" s="107" t="str">
        <f t="shared" si="38"/>
        <v>OK</v>
      </c>
      <c r="J77" s="182"/>
      <c r="K77" s="182">
        <f t="shared" si="27"/>
        <v>0</v>
      </c>
      <c r="L77" s="107" t="str">
        <f t="shared" si="28"/>
        <v>OK</v>
      </c>
      <c r="M77" s="182"/>
      <c r="N77" s="182">
        <f t="shared" si="29"/>
        <v>0</v>
      </c>
      <c r="O77" s="107" t="str">
        <f t="shared" si="30"/>
        <v>OK</v>
      </c>
      <c r="P77" s="182"/>
      <c r="Q77" s="182">
        <f t="shared" si="31"/>
        <v>0</v>
      </c>
      <c r="R77" s="107" t="str">
        <f t="shared" si="32"/>
        <v>OK</v>
      </c>
      <c r="S77" s="182"/>
      <c r="T77" s="182">
        <f t="shared" si="33"/>
        <v>0</v>
      </c>
      <c r="U77" s="107" t="str">
        <f t="shared" si="34"/>
        <v>OK</v>
      </c>
      <c r="V77" s="182"/>
      <c r="W77" s="182">
        <f t="shared" si="35"/>
        <v>0</v>
      </c>
      <c r="X77" s="107" t="str">
        <f t="shared" si="36"/>
        <v>OK</v>
      </c>
    </row>
    <row r="78" spans="1:24" ht="15" x14ac:dyDescent="0.25">
      <c r="A78" s="110"/>
      <c r="B78" s="111"/>
      <c r="C78" s="110"/>
      <c r="D78" s="112"/>
      <c r="E78" s="182"/>
      <c r="F78" s="182">
        <f t="shared" si="26"/>
        <v>0</v>
      </c>
      <c r="G78" s="182"/>
      <c r="H78" s="182">
        <f t="shared" si="37"/>
        <v>0</v>
      </c>
      <c r="I78" s="107" t="str">
        <f t="shared" si="38"/>
        <v>OK</v>
      </c>
      <c r="J78" s="182"/>
      <c r="K78" s="182">
        <f t="shared" si="27"/>
        <v>0</v>
      </c>
      <c r="L78" s="107" t="str">
        <f t="shared" si="28"/>
        <v>OK</v>
      </c>
      <c r="M78" s="182"/>
      <c r="N78" s="182">
        <f t="shared" si="29"/>
        <v>0</v>
      </c>
      <c r="O78" s="107" t="str">
        <f t="shared" si="30"/>
        <v>OK</v>
      </c>
      <c r="P78" s="182"/>
      <c r="Q78" s="182">
        <f t="shared" si="31"/>
        <v>0</v>
      </c>
      <c r="R78" s="107" t="str">
        <f t="shared" si="32"/>
        <v>OK</v>
      </c>
      <c r="S78" s="182"/>
      <c r="T78" s="182">
        <f t="shared" si="33"/>
        <v>0</v>
      </c>
      <c r="U78" s="107" t="str">
        <f t="shared" si="34"/>
        <v>OK</v>
      </c>
      <c r="V78" s="182"/>
      <c r="W78" s="182">
        <f t="shared" si="35"/>
        <v>0</v>
      </c>
      <c r="X78" s="107" t="str">
        <f t="shared" si="36"/>
        <v>OK</v>
      </c>
    </row>
    <row r="79" spans="1:24" ht="15" x14ac:dyDescent="0.25">
      <c r="A79" s="110"/>
      <c r="B79" s="111"/>
      <c r="C79" s="110"/>
      <c r="D79" s="112"/>
      <c r="E79" s="182"/>
      <c r="F79" s="182">
        <f t="shared" si="26"/>
        <v>0</v>
      </c>
      <c r="G79" s="182"/>
      <c r="H79" s="182">
        <f t="shared" si="37"/>
        <v>0</v>
      </c>
      <c r="I79" s="107" t="str">
        <f t="shared" si="38"/>
        <v>OK</v>
      </c>
      <c r="J79" s="182"/>
      <c r="K79" s="182">
        <f t="shared" si="27"/>
        <v>0</v>
      </c>
      <c r="L79" s="107" t="str">
        <f t="shared" si="28"/>
        <v>OK</v>
      </c>
      <c r="M79" s="182"/>
      <c r="N79" s="182">
        <f t="shared" si="29"/>
        <v>0</v>
      </c>
      <c r="O79" s="107" t="str">
        <f t="shared" si="30"/>
        <v>OK</v>
      </c>
      <c r="P79" s="182"/>
      <c r="Q79" s="182">
        <f t="shared" si="31"/>
        <v>0</v>
      </c>
      <c r="R79" s="107" t="str">
        <f t="shared" si="32"/>
        <v>OK</v>
      </c>
      <c r="S79" s="182"/>
      <c r="T79" s="182">
        <f t="shared" si="33"/>
        <v>0</v>
      </c>
      <c r="U79" s="107" t="str">
        <f t="shared" si="34"/>
        <v>OK</v>
      </c>
      <c r="V79" s="182"/>
      <c r="W79" s="182">
        <f t="shared" si="35"/>
        <v>0</v>
      </c>
      <c r="X79" s="107" t="str">
        <f t="shared" si="36"/>
        <v>OK</v>
      </c>
    </row>
    <row r="80" spans="1:24" ht="15" x14ac:dyDescent="0.25">
      <c r="A80" s="110"/>
      <c r="B80" s="111"/>
      <c r="C80" s="110"/>
      <c r="D80" s="112"/>
      <c r="E80" s="182"/>
      <c r="F80" s="182">
        <f t="shared" si="26"/>
        <v>0</v>
      </c>
      <c r="G80" s="182"/>
      <c r="H80" s="182">
        <f t="shared" si="37"/>
        <v>0</v>
      </c>
      <c r="I80" s="107" t="str">
        <f t="shared" si="38"/>
        <v>OK</v>
      </c>
      <c r="J80" s="182"/>
      <c r="K80" s="182">
        <f t="shared" si="27"/>
        <v>0</v>
      </c>
      <c r="L80" s="107" t="str">
        <f t="shared" si="28"/>
        <v>OK</v>
      </c>
      <c r="M80" s="182"/>
      <c r="N80" s="182">
        <f t="shared" si="29"/>
        <v>0</v>
      </c>
      <c r="O80" s="107" t="str">
        <f t="shared" si="30"/>
        <v>OK</v>
      </c>
      <c r="P80" s="182"/>
      <c r="Q80" s="182">
        <f t="shared" si="31"/>
        <v>0</v>
      </c>
      <c r="R80" s="107" t="str">
        <f t="shared" si="32"/>
        <v>OK</v>
      </c>
      <c r="S80" s="182"/>
      <c r="T80" s="182">
        <f t="shared" si="33"/>
        <v>0</v>
      </c>
      <c r="U80" s="107" t="str">
        <f t="shared" si="34"/>
        <v>OK</v>
      </c>
      <c r="V80" s="182"/>
      <c r="W80" s="182">
        <f t="shared" si="35"/>
        <v>0</v>
      </c>
      <c r="X80" s="107" t="str">
        <f t="shared" si="36"/>
        <v>OK</v>
      </c>
    </row>
    <row r="81" spans="1:24" ht="15" x14ac:dyDescent="0.25">
      <c r="A81" s="110"/>
      <c r="B81" s="111"/>
      <c r="C81" s="110"/>
      <c r="D81" s="112"/>
      <c r="E81" s="182"/>
      <c r="F81" s="182">
        <f t="shared" si="26"/>
        <v>0</v>
      </c>
      <c r="G81" s="182"/>
      <c r="H81" s="182">
        <f t="shared" si="37"/>
        <v>0</v>
      </c>
      <c r="I81" s="107" t="str">
        <f t="shared" si="38"/>
        <v>OK</v>
      </c>
      <c r="J81" s="182"/>
      <c r="K81" s="182">
        <f t="shared" si="27"/>
        <v>0</v>
      </c>
      <c r="L81" s="107" t="str">
        <f t="shared" si="28"/>
        <v>OK</v>
      </c>
      <c r="M81" s="182"/>
      <c r="N81" s="182">
        <f t="shared" si="29"/>
        <v>0</v>
      </c>
      <c r="O81" s="107" t="str">
        <f t="shared" si="30"/>
        <v>OK</v>
      </c>
      <c r="P81" s="182"/>
      <c r="Q81" s="182">
        <f t="shared" si="31"/>
        <v>0</v>
      </c>
      <c r="R81" s="107" t="str">
        <f t="shared" si="32"/>
        <v>OK</v>
      </c>
      <c r="S81" s="182"/>
      <c r="T81" s="182">
        <f t="shared" si="33"/>
        <v>0</v>
      </c>
      <c r="U81" s="107" t="str">
        <f t="shared" si="34"/>
        <v>OK</v>
      </c>
      <c r="V81" s="182"/>
      <c r="W81" s="182">
        <f t="shared" si="35"/>
        <v>0</v>
      </c>
      <c r="X81" s="107" t="str">
        <f t="shared" si="36"/>
        <v>OK</v>
      </c>
    </row>
    <row r="82" spans="1:24" ht="15" x14ac:dyDescent="0.25">
      <c r="A82" s="110"/>
      <c r="B82" s="111"/>
      <c r="C82" s="110"/>
      <c r="D82" s="112"/>
      <c r="E82" s="182"/>
      <c r="F82" s="182">
        <f t="shared" si="26"/>
        <v>0</v>
      </c>
      <c r="G82" s="182"/>
      <c r="H82" s="182">
        <f t="shared" si="37"/>
        <v>0</v>
      </c>
      <c r="I82" s="107" t="str">
        <f t="shared" si="38"/>
        <v>OK</v>
      </c>
      <c r="J82" s="182"/>
      <c r="K82" s="182">
        <f t="shared" si="27"/>
        <v>0</v>
      </c>
      <c r="L82" s="107" t="str">
        <f t="shared" si="28"/>
        <v>OK</v>
      </c>
      <c r="M82" s="182"/>
      <c r="N82" s="182">
        <f t="shared" si="29"/>
        <v>0</v>
      </c>
      <c r="O82" s="107" t="str">
        <f t="shared" si="30"/>
        <v>OK</v>
      </c>
      <c r="P82" s="182"/>
      <c r="Q82" s="182">
        <f t="shared" si="31"/>
        <v>0</v>
      </c>
      <c r="R82" s="107" t="str">
        <f t="shared" si="32"/>
        <v>OK</v>
      </c>
      <c r="S82" s="182"/>
      <c r="T82" s="182">
        <f t="shared" si="33"/>
        <v>0</v>
      </c>
      <c r="U82" s="107" t="str">
        <f t="shared" si="34"/>
        <v>OK</v>
      </c>
      <c r="V82" s="182"/>
      <c r="W82" s="182">
        <f t="shared" si="35"/>
        <v>0</v>
      </c>
      <c r="X82" s="107" t="str">
        <f t="shared" si="36"/>
        <v>OK</v>
      </c>
    </row>
    <row r="83" spans="1:24" ht="15" x14ac:dyDescent="0.25">
      <c r="A83" s="110"/>
      <c r="B83" s="111"/>
      <c r="C83" s="110"/>
      <c r="D83" s="112"/>
      <c r="E83" s="182"/>
      <c r="F83" s="182">
        <f t="shared" si="26"/>
        <v>0</v>
      </c>
      <c r="G83" s="182"/>
      <c r="H83" s="182">
        <f t="shared" si="37"/>
        <v>0</v>
      </c>
      <c r="I83" s="107" t="str">
        <f t="shared" si="38"/>
        <v>OK</v>
      </c>
      <c r="J83" s="182"/>
      <c r="K83" s="182">
        <f t="shared" si="27"/>
        <v>0</v>
      </c>
      <c r="L83" s="107" t="str">
        <f t="shared" si="28"/>
        <v>OK</v>
      </c>
      <c r="M83" s="182"/>
      <c r="N83" s="182">
        <f t="shared" si="29"/>
        <v>0</v>
      </c>
      <c r="O83" s="107" t="str">
        <f t="shared" si="30"/>
        <v>OK</v>
      </c>
      <c r="P83" s="182"/>
      <c r="Q83" s="182">
        <f t="shared" si="31"/>
        <v>0</v>
      </c>
      <c r="R83" s="107" t="str">
        <f t="shared" si="32"/>
        <v>OK</v>
      </c>
      <c r="S83" s="182"/>
      <c r="T83" s="182">
        <f t="shared" si="33"/>
        <v>0</v>
      </c>
      <c r="U83" s="107" t="str">
        <f t="shared" si="34"/>
        <v>OK</v>
      </c>
      <c r="V83" s="182"/>
      <c r="W83" s="182">
        <f t="shared" si="35"/>
        <v>0</v>
      </c>
      <c r="X83" s="107" t="str">
        <f t="shared" si="36"/>
        <v>OK</v>
      </c>
    </row>
    <row r="84" spans="1:24" ht="15" x14ac:dyDescent="0.25">
      <c r="A84" s="110"/>
      <c r="B84" s="111"/>
      <c r="C84" s="110"/>
      <c r="D84" s="112"/>
      <c r="E84" s="182"/>
      <c r="F84" s="182">
        <f t="shared" si="26"/>
        <v>0</v>
      </c>
      <c r="G84" s="182"/>
      <c r="H84" s="182">
        <f t="shared" si="37"/>
        <v>0</v>
      </c>
      <c r="I84" s="107" t="str">
        <f t="shared" si="38"/>
        <v>OK</v>
      </c>
      <c r="J84" s="182"/>
      <c r="K84" s="182">
        <f t="shared" si="27"/>
        <v>0</v>
      </c>
      <c r="L84" s="107" t="str">
        <f t="shared" si="28"/>
        <v>OK</v>
      </c>
      <c r="M84" s="182"/>
      <c r="N84" s="182">
        <f t="shared" si="29"/>
        <v>0</v>
      </c>
      <c r="O84" s="107" t="str">
        <f t="shared" si="30"/>
        <v>OK</v>
      </c>
      <c r="P84" s="182"/>
      <c r="Q84" s="182">
        <f t="shared" si="31"/>
        <v>0</v>
      </c>
      <c r="R84" s="107" t="str">
        <f t="shared" si="32"/>
        <v>OK</v>
      </c>
      <c r="S84" s="182"/>
      <c r="T84" s="182">
        <f t="shared" si="33"/>
        <v>0</v>
      </c>
      <c r="U84" s="107" t="str">
        <f t="shared" si="34"/>
        <v>OK</v>
      </c>
      <c r="V84" s="182"/>
      <c r="W84" s="182">
        <f t="shared" si="35"/>
        <v>0</v>
      </c>
      <c r="X84" s="107" t="str">
        <f t="shared" si="36"/>
        <v>OK</v>
      </c>
    </row>
    <row r="85" spans="1:24" ht="15" x14ac:dyDescent="0.25">
      <c r="A85" s="110"/>
      <c r="B85" s="111"/>
      <c r="C85" s="110"/>
      <c r="D85" s="112"/>
      <c r="E85" s="182"/>
      <c r="F85" s="182">
        <f t="shared" si="26"/>
        <v>0</v>
      </c>
      <c r="G85" s="182"/>
      <c r="H85" s="182">
        <f t="shared" si="37"/>
        <v>0</v>
      </c>
      <c r="I85" s="107" t="str">
        <f t="shared" si="38"/>
        <v>OK</v>
      </c>
      <c r="J85" s="182"/>
      <c r="K85" s="182">
        <f t="shared" si="27"/>
        <v>0</v>
      </c>
      <c r="L85" s="107" t="str">
        <f t="shared" si="28"/>
        <v>OK</v>
      </c>
      <c r="M85" s="182"/>
      <c r="N85" s="182">
        <f t="shared" si="29"/>
        <v>0</v>
      </c>
      <c r="O85" s="107" t="str">
        <f t="shared" si="30"/>
        <v>OK</v>
      </c>
      <c r="P85" s="182"/>
      <c r="Q85" s="182">
        <f t="shared" si="31"/>
        <v>0</v>
      </c>
      <c r="R85" s="107" t="str">
        <f t="shared" si="32"/>
        <v>OK</v>
      </c>
      <c r="S85" s="182"/>
      <c r="T85" s="182">
        <f t="shared" si="33"/>
        <v>0</v>
      </c>
      <c r="U85" s="107" t="str">
        <f t="shared" si="34"/>
        <v>OK</v>
      </c>
      <c r="V85" s="182"/>
      <c r="W85" s="182">
        <f t="shared" si="35"/>
        <v>0</v>
      </c>
      <c r="X85" s="107" t="str">
        <f t="shared" si="36"/>
        <v>OK</v>
      </c>
    </row>
    <row r="86" spans="1:24" ht="15" x14ac:dyDescent="0.25">
      <c r="A86" s="110"/>
      <c r="B86" s="111"/>
      <c r="C86" s="110"/>
      <c r="D86" s="112"/>
      <c r="E86" s="182"/>
      <c r="F86" s="182">
        <f t="shared" si="26"/>
        <v>0</v>
      </c>
      <c r="G86" s="182"/>
      <c r="H86" s="182">
        <f t="shared" si="37"/>
        <v>0</v>
      </c>
      <c r="I86" s="107" t="str">
        <f t="shared" si="38"/>
        <v>OK</v>
      </c>
      <c r="J86" s="182"/>
      <c r="K86" s="182">
        <f t="shared" si="27"/>
        <v>0</v>
      </c>
      <c r="L86" s="107" t="str">
        <f t="shared" si="28"/>
        <v>OK</v>
      </c>
      <c r="M86" s="182"/>
      <c r="N86" s="182">
        <f t="shared" si="29"/>
        <v>0</v>
      </c>
      <c r="O86" s="107" t="str">
        <f t="shared" si="30"/>
        <v>OK</v>
      </c>
      <c r="P86" s="182"/>
      <c r="Q86" s="182">
        <f t="shared" si="31"/>
        <v>0</v>
      </c>
      <c r="R86" s="107" t="str">
        <f t="shared" si="32"/>
        <v>OK</v>
      </c>
      <c r="S86" s="182"/>
      <c r="T86" s="182">
        <f t="shared" si="33"/>
        <v>0</v>
      </c>
      <c r="U86" s="107" t="str">
        <f t="shared" si="34"/>
        <v>OK</v>
      </c>
      <c r="V86" s="182"/>
      <c r="W86" s="182">
        <f t="shared" si="35"/>
        <v>0</v>
      </c>
      <c r="X86" s="107" t="str">
        <f t="shared" si="36"/>
        <v>OK</v>
      </c>
    </row>
    <row r="87" spans="1:24" ht="15" x14ac:dyDescent="0.25">
      <c r="A87" s="110"/>
      <c r="B87" s="111"/>
      <c r="C87" s="110"/>
      <c r="D87" s="112"/>
      <c r="E87" s="182"/>
      <c r="F87" s="182">
        <f t="shared" si="26"/>
        <v>0</v>
      </c>
      <c r="G87" s="182"/>
      <c r="H87" s="182">
        <f t="shared" si="37"/>
        <v>0</v>
      </c>
      <c r="I87" s="107" t="str">
        <f t="shared" si="38"/>
        <v>OK</v>
      </c>
      <c r="J87" s="182"/>
      <c r="K87" s="182">
        <f t="shared" si="27"/>
        <v>0</v>
      </c>
      <c r="L87" s="107" t="str">
        <f t="shared" si="28"/>
        <v>OK</v>
      </c>
      <c r="M87" s="182"/>
      <c r="N87" s="182">
        <f t="shared" si="29"/>
        <v>0</v>
      </c>
      <c r="O87" s="107" t="str">
        <f t="shared" si="30"/>
        <v>OK</v>
      </c>
      <c r="P87" s="182"/>
      <c r="Q87" s="182">
        <f t="shared" si="31"/>
        <v>0</v>
      </c>
      <c r="R87" s="107" t="str">
        <f t="shared" si="32"/>
        <v>OK</v>
      </c>
      <c r="S87" s="182"/>
      <c r="T87" s="182">
        <f t="shared" si="33"/>
        <v>0</v>
      </c>
      <c r="U87" s="107" t="str">
        <f t="shared" si="34"/>
        <v>OK</v>
      </c>
      <c r="V87" s="182"/>
      <c r="W87" s="182">
        <f t="shared" si="35"/>
        <v>0</v>
      </c>
      <c r="X87" s="107" t="str">
        <f t="shared" si="36"/>
        <v>OK</v>
      </c>
    </row>
    <row r="88" spans="1:24" ht="15" x14ac:dyDescent="0.25">
      <c r="A88" s="110"/>
      <c r="B88" s="111"/>
      <c r="C88" s="110"/>
      <c r="D88" s="112"/>
      <c r="E88" s="182"/>
      <c r="F88" s="182">
        <f t="shared" si="26"/>
        <v>0</v>
      </c>
      <c r="G88" s="182"/>
      <c r="H88" s="182">
        <f t="shared" si="37"/>
        <v>0</v>
      </c>
      <c r="I88" s="107" t="str">
        <f t="shared" si="38"/>
        <v>OK</v>
      </c>
      <c r="J88" s="182"/>
      <c r="K88" s="182">
        <f t="shared" si="27"/>
        <v>0</v>
      </c>
      <c r="L88" s="107" t="str">
        <f t="shared" si="28"/>
        <v>OK</v>
      </c>
      <c r="M88" s="182"/>
      <c r="N88" s="182">
        <f t="shared" si="29"/>
        <v>0</v>
      </c>
      <c r="O88" s="107" t="str">
        <f t="shared" si="30"/>
        <v>OK</v>
      </c>
      <c r="P88" s="182"/>
      <c r="Q88" s="182">
        <f t="shared" si="31"/>
        <v>0</v>
      </c>
      <c r="R88" s="107" t="str">
        <f t="shared" si="32"/>
        <v>OK</v>
      </c>
      <c r="S88" s="182"/>
      <c r="T88" s="182">
        <f t="shared" si="33"/>
        <v>0</v>
      </c>
      <c r="U88" s="107" t="str">
        <f t="shared" si="34"/>
        <v>OK</v>
      </c>
      <c r="V88" s="182"/>
      <c r="W88" s="182">
        <f t="shared" si="35"/>
        <v>0</v>
      </c>
      <c r="X88" s="107" t="str">
        <f t="shared" si="36"/>
        <v>OK</v>
      </c>
    </row>
    <row r="89" spans="1:24" ht="15" x14ac:dyDescent="0.25">
      <c r="A89" s="110"/>
      <c r="B89" s="111"/>
      <c r="C89" s="110"/>
      <c r="D89" s="112"/>
      <c r="E89" s="182"/>
      <c r="F89" s="182">
        <f t="shared" si="26"/>
        <v>0</v>
      </c>
      <c r="G89" s="182"/>
      <c r="H89" s="182">
        <f t="shared" si="37"/>
        <v>0</v>
      </c>
      <c r="I89" s="107" t="str">
        <f t="shared" si="38"/>
        <v>OK</v>
      </c>
      <c r="J89" s="182"/>
      <c r="K89" s="182">
        <f t="shared" si="27"/>
        <v>0</v>
      </c>
      <c r="L89" s="107" t="str">
        <f t="shared" si="28"/>
        <v>OK</v>
      </c>
      <c r="M89" s="182"/>
      <c r="N89" s="182">
        <f t="shared" si="29"/>
        <v>0</v>
      </c>
      <c r="O89" s="107" t="str">
        <f t="shared" si="30"/>
        <v>OK</v>
      </c>
      <c r="P89" s="182"/>
      <c r="Q89" s="182">
        <f t="shared" si="31"/>
        <v>0</v>
      </c>
      <c r="R89" s="107" t="str">
        <f t="shared" si="32"/>
        <v>OK</v>
      </c>
      <c r="S89" s="182"/>
      <c r="T89" s="182">
        <f t="shared" si="33"/>
        <v>0</v>
      </c>
      <c r="U89" s="107" t="str">
        <f t="shared" si="34"/>
        <v>OK</v>
      </c>
      <c r="V89" s="182"/>
      <c r="W89" s="182">
        <f t="shared" si="35"/>
        <v>0</v>
      </c>
      <c r="X89" s="107" t="str">
        <f t="shared" si="36"/>
        <v>OK</v>
      </c>
    </row>
    <row r="90" spans="1:24" ht="15" x14ac:dyDescent="0.25">
      <c r="A90" s="110"/>
      <c r="B90" s="111"/>
      <c r="C90" s="110"/>
      <c r="D90" s="112"/>
      <c r="E90" s="182"/>
      <c r="F90" s="182">
        <f t="shared" si="26"/>
        <v>0</v>
      </c>
      <c r="G90" s="182"/>
      <c r="H90" s="182">
        <f t="shared" si="37"/>
        <v>0</v>
      </c>
      <c r="I90" s="107" t="str">
        <f t="shared" si="38"/>
        <v>OK</v>
      </c>
      <c r="J90" s="182"/>
      <c r="K90" s="182">
        <f t="shared" si="27"/>
        <v>0</v>
      </c>
      <c r="L90" s="107" t="str">
        <f t="shared" si="28"/>
        <v>OK</v>
      </c>
      <c r="M90" s="182"/>
      <c r="N90" s="182">
        <f t="shared" si="29"/>
        <v>0</v>
      </c>
      <c r="O90" s="107" t="str">
        <f t="shared" si="30"/>
        <v>OK</v>
      </c>
      <c r="P90" s="182"/>
      <c r="Q90" s="182">
        <f t="shared" si="31"/>
        <v>0</v>
      </c>
      <c r="R90" s="107" t="str">
        <f t="shared" si="32"/>
        <v>OK</v>
      </c>
      <c r="S90" s="182"/>
      <c r="T90" s="182">
        <f t="shared" si="33"/>
        <v>0</v>
      </c>
      <c r="U90" s="107" t="str">
        <f t="shared" si="34"/>
        <v>OK</v>
      </c>
      <c r="V90" s="182"/>
      <c r="W90" s="182">
        <f t="shared" si="35"/>
        <v>0</v>
      </c>
      <c r="X90" s="107" t="str">
        <f t="shared" si="36"/>
        <v>OK</v>
      </c>
    </row>
    <row r="91" spans="1:24" ht="15" x14ac:dyDescent="0.25">
      <c r="A91" s="110"/>
      <c r="B91" s="111"/>
      <c r="C91" s="110"/>
      <c r="D91" s="112"/>
      <c r="E91" s="182"/>
      <c r="F91" s="182">
        <f t="shared" si="26"/>
        <v>0</v>
      </c>
      <c r="G91" s="182"/>
      <c r="H91" s="182">
        <f t="shared" si="37"/>
        <v>0</v>
      </c>
      <c r="I91" s="107" t="str">
        <f t="shared" si="38"/>
        <v>OK</v>
      </c>
      <c r="J91" s="182"/>
      <c r="K91" s="182">
        <f t="shared" si="27"/>
        <v>0</v>
      </c>
      <c r="L91" s="107" t="str">
        <f t="shared" si="28"/>
        <v>OK</v>
      </c>
      <c r="M91" s="182"/>
      <c r="N91" s="182">
        <f t="shared" si="29"/>
        <v>0</v>
      </c>
      <c r="O91" s="107" t="str">
        <f t="shared" si="30"/>
        <v>OK</v>
      </c>
      <c r="P91" s="182"/>
      <c r="Q91" s="182">
        <f t="shared" si="31"/>
        <v>0</v>
      </c>
      <c r="R91" s="107" t="str">
        <f t="shared" si="32"/>
        <v>OK</v>
      </c>
      <c r="S91" s="182"/>
      <c r="T91" s="182">
        <f t="shared" si="33"/>
        <v>0</v>
      </c>
      <c r="U91" s="107" t="str">
        <f t="shared" si="34"/>
        <v>OK</v>
      </c>
      <c r="V91" s="182"/>
      <c r="W91" s="182">
        <f t="shared" si="35"/>
        <v>0</v>
      </c>
      <c r="X91" s="107" t="str">
        <f t="shared" si="36"/>
        <v>OK</v>
      </c>
    </row>
    <row r="92" spans="1:24" ht="15" x14ac:dyDescent="0.25">
      <c r="A92" s="110"/>
      <c r="B92" s="111"/>
      <c r="C92" s="110"/>
      <c r="D92" s="112"/>
      <c r="E92" s="182"/>
      <c r="F92" s="182">
        <f t="shared" si="26"/>
        <v>0</v>
      </c>
      <c r="G92" s="182"/>
      <c r="H92" s="182">
        <f t="shared" si="37"/>
        <v>0</v>
      </c>
      <c r="I92" s="107" t="str">
        <f t="shared" si="38"/>
        <v>OK</v>
      </c>
      <c r="J92" s="182"/>
      <c r="K92" s="182">
        <f t="shared" si="27"/>
        <v>0</v>
      </c>
      <c r="L92" s="107" t="str">
        <f t="shared" si="28"/>
        <v>OK</v>
      </c>
      <c r="M92" s="182"/>
      <c r="N92" s="182">
        <f t="shared" si="29"/>
        <v>0</v>
      </c>
      <c r="O92" s="107" t="str">
        <f t="shared" si="30"/>
        <v>OK</v>
      </c>
      <c r="P92" s="182"/>
      <c r="Q92" s="182">
        <f t="shared" si="31"/>
        <v>0</v>
      </c>
      <c r="R92" s="107" t="str">
        <f t="shared" si="32"/>
        <v>OK</v>
      </c>
      <c r="S92" s="182"/>
      <c r="T92" s="182">
        <f t="shared" si="33"/>
        <v>0</v>
      </c>
      <c r="U92" s="107" t="str">
        <f t="shared" si="34"/>
        <v>OK</v>
      </c>
      <c r="V92" s="182"/>
      <c r="W92" s="182">
        <f t="shared" si="35"/>
        <v>0</v>
      </c>
      <c r="X92" s="107" t="str">
        <f t="shared" si="36"/>
        <v>OK</v>
      </c>
    </row>
    <row r="93" spans="1:24" ht="15" x14ac:dyDescent="0.25">
      <c r="A93" s="110"/>
      <c r="B93" s="111"/>
      <c r="C93" s="110"/>
      <c r="D93" s="112"/>
      <c r="E93" s="182"/>
      <c r="F93" s="182">
        <f t="shared" si="26"/>
        <v>0</v>
      </c>
      <c r="G93" s="182"/>
      <c r="H93" s="182">
        <f t="shared" si="37"/>
        <v>0</v>
      </c>
      <c r="I93" s="107" t="str">
        <f t="shared" si="38"/>
        <v>OK</v>
      </c>
      <c r="J93" s="182"/>
      <c r="K93" s="182">
        <f t="shared" si="27"/>
        <v>0</v>
      </c>
      <c r="L93" s="107" t="str">
        <f t="shared" si="28"/>
        <v>OK</v>
      </c>
      <c r="M93" s="182"/>
      <c r="N93" s="182">
        <f t="shared" si="29"/>
        <v>0</v>
      </c>
      <c r="O93" s="107" t="str">
        <f t="shared" si="30"/>
        <v>OK</v>
      </c>
      <c r="P93" s="182"/>
      <c r="Q93" s="182">
        <f t="shared" si="31"/>
        <v>0</v>
      </c>
      <c r="R93" s="107" t="str">
        <f t="shared" si="32"/>
        <v>OK</v>
      </c>
      <c r="S93" s="182"/>
      <c r="T93" s="182">
        <f t="shared" si="33"/>
        <v>0</v>
      </c>
      <c r="U93" s="107" t="str">
        <f t="shared" si="34"/>
        <v>OK</v>
      </c>
      <c r="V93" s="182"/>
      <c r="W93" s="182">
        <f t="shared" si="35"/>
        <v>0</v>
      </c>
      <c r="X93" s="107" t="str">
        <f t="shared" si="36"/>
        <v>OK</v>
      </c>
    </row>
    <row r="94" spans="1:24" ht="15" x14ac:dyDescent="0.25">
      <c r="A94" s="110"/>
      <c r="B94" s="111"/>
      <c r="C94" s="110"/>
      <c r="D94" s="112"/>
      <c r="E94" s="182"/>
      <c r="F94" s="182">
        <f t="shared" si="26"/>
        <v>0</v>
      </c>
      <c r="G94" s="182"/>
      <c r="H94" s="182">
        <f t="shared" si="37"/>
        <v>0</v>
      </c>
      <c r="I94" s="107" t="str">
        <f t="shared" si="38"/>
        <v>OK</v>
      </c>
      <c r="J94" s="182"/>
      <c r="K94" s="182">
        <f t="shared" si="27"/>
        <v>0</v>
      </c>
      <c r="L94" s="107" t="str">
        <f t="shared" si="28"/>
        <v>OK</v>
      </c>
      <c r="M94" s="182"/>
      <c r="N94" s="182">
        <f t="shared" si="29"/>
        <v>0</v>
      </c>
      <c r="O94" s="107" t="str">
        <f t="shared" si="30"/>
        <v>OK</v>
      </c>
      <c r="P94" s="182"/>
      <c r="Q94" s="182">
        <f t="shared" si="31"/>
        <v>0</v>
      </c>
      <c r="R94" s="107" t="str">
        <f t="shared" si="32"/>
        <v>OK</v>
      </c>
      <c r="S94" s="182"/>
      <c r="T94" s="182">
        <f t="shared" si="33"/>
        <v>0</v>
      </c>
      <c r="U94" s="107" t="str">
        <f t="shared" si="34"/>
        <v>OK</v>
      </c>
      <c r="V94" s="182"/>
      <c r="W94" s="182">
        <f t="shared" si="35"/>
        <v>0</v>
      </c>
      <c r="X94" s="107" t="str">
        <f t="shared" si="36"/>
        <v>OK</v>
      </c>
    </row>
    <row r="95" spans="1:24" ht="15" x14ac:dyDescent="0.25">
      <c r="A95" s="110"/>
      <c r="B95" s="111"/>
      <c r="C95" s="110"/>
      <c r="D95" s="112"/>
      <c r="E95" s="182"/>
      <c r="F95" s="182">
        <f t="shared" si="26"/>
        <v>0</v>
      </c>
      <c r="G95" s="182"/>
      <c r="H95" s="182">
        <f t="shared" si="37"/>
        <v>0</v>
      </c>
      <c r="I95" s="107" t="str">
        <f t="shared" si="38"/>
        <v>OK</v>
      </c>
      <c r="J95" s="182"/>
      <c r="K95" s="182">
        <f t="shared" si="27"/>
        <v>0</v>
      </c>
      <c r="L95" s="107" t="str">
        <f t="shared" si="28"/>
        <v>OK</v>
      </c>
      <c r="M95" s="182"/>
      <c r="N95" s="182">
        <f t="shared" si="29"/>
        <v>0</v>
      </c>
      <c r="O95" s="107" t="str">
        <f t="shared" si="30"/>
        <v>OK</v>
      </c>
      <c r="P95" s="182"/>
      <c r="Q95" s="182">
        <f t="shared" si="31"/>
        <v>0</v>
      </c>
      <c r="R95" s="107" t="str">
        <f t="shared" si="32"/>
        <v>OK</v>
      </c>
      <c r="S95" s="182"/>
      <c r="T95" s="182">
        <f t="shared" si="33"/>
        <v>0</v>
      </c>
      <c r="U95" s="107" t="str">
        <f t="shared" si="34"/>
        <v>OK</v>
      </c>
      <c r="V95" s="182"/>
      <c r="W95" s="182">
        <f t="shared" si="35"/>
        <v>0</v>
      </c>
      <c r="X95" s="107" t="str">
        <f t="shared" si="36"/>
        <v>OK</v>
      </c>
    </row>
    <row r="96" spans="1:24" ht="15" x14ac:dyDescent="0.25">
      <c r="A96" s="110"/>
      <c r="B96" s="111"/>
      <c r="C96" s="110"/>
      <c r="D96" s="112"/>
      <c r="E96" s="182"/>
      <c r="F96" s="182">
        <f t="shared" si="26"/>
        <v>0</v>
      </c>
      <c r="G96" s="182"/>
      <c r="H96" s="182">
        <f t="shared" si="37"/>
        <v>0</v>
      </c>
      <c r="I96" s="107" t="str">
        <f t="shared" si="38"/>
        <v>OK</v>
      </c>
      <c r="J96" s="182"/>
      <c r="K96" s="182">
        <f t="shared" si="27"/>
        <v>0</v>
      </c>
      <c r="L96" s="107" t="str">
        <f t="shared" si="28"/>
        <v>OK</v>
      </c>
      <c r="M96" s="182"/>
      <c r="N96" s="182">
        <f t="shared" si="29"/>
        <v>0</v>
      </c>
      <c r="O96" s="107" t="str">
        <f t="shared" si="30"/>
        <v>OK</v>
      </c>
      <c r="P96" s="182"/>
      <c r="Q96" s="182">
        <f t="shared" si="31"/>
        <v>0</v>
      </c>
      <c r="R96" s="107" t="str">
        <f t="shared" si="32"/>
        <v>OK</v>
      </c>
      <c r="S96" s="182"/>
      <c r="T96" s="182">
        <f t="shared" si="33"/>
        <v>0</v>
      </c>
      <c r="U96" s="107" t="str">
        <f t="shared" si="34"/>
        <v>OK</v>
      </c>
      <c r="V96" s="182"/>
      <c r="W96" s="182">
        <f t="shared" si="35"/>
        <v>0</v>
      </c>
      <c r="X96" s="107" t="str">
        <f t="shared" si="36"/>
        <v>OK</v>
      </c>
    </row>
    <row r="97" spans="1:25" ht="15" x14ac:dyDescent="0.25">
      <c r="A97" s="110"/>
      <c r="B97" s="111"/>
      <c r="C97" s="110"/>
      <c r="D97" s="112"/>
      <c r="E97" s="182"/>
      <c r="F97" s="182">
        <f t="shared" si="26"/>
        <v>0</v>
      </c>
      <c r="G97" s="182"/>
      <c r="H97" s="182">
        <f t="shared" si="37"/>
        <v>0</v>
      </c>
      <c r="I97" s="107" t="str">
        <f t="shared" si="38"/>
        <v>OK</v>
      </c>
      <c r="J97" s="182"/>
      <c r="K97" s="182">
        <f t="shared" si="27"/>
        <v>0</v>
      </c>
      <c r="L97" s="107" t="str">
        <f t="shared" si="28"/>
        <v>OK</v>
      </c>
      <c r="M97" s="182"/>
      <c r="N97" s="182">
        <f t="shared" si="29"/>
        <v>0</v>
      </c>
      <c r="O97" s="107" t="str">
        <f t="shared" si="30"/>
        <v>OK</v>
      </c>
      <c r="P97" s="182"/>
      <c r="Q97" s="182">
        <f t="shared" si="31"/>
        <v>0</v>
      </c>
      <c r="R97" s="107" t="str">
        <f t="shared" si="32"/>
        <v>OK</v>
      </c>
      <c r="S97" s="182"/>
      <c r="T97" s="182">
        <f t="shared" si="33"/>
        <v>0</v>
      </c>
      <c r="U97" s="107" t="str">
        <f t="shared" si="34"/>
        <v>OK</v>
      </c>
      <c r="V97" s="182"/>
      <c r="W97" s="182">
        <f t="shared" si="35"/>
        <v>0</v>
      </c>
      <c r="X97" s="107" t="str">
        <f t="shared" si="36"/>
        <v>OK</v>
      </c>
    </row>
    <row r="98" spans="1:25" ht="15" x14ac:dyDescent="0.25">
      <c r="A98" s="110"/>
      <c r="B98" s="111"/>
      <c r="C98" s="110"/>
      <c r="D98" s="112"/>
      <c r="E98" s="182"/>
      <c r="F98" s="182">
        <f t="shared" si="26"/>
        <v>0</v>
      </c>
      <c r="G98" s="182"/>
      <c r="H98" s="182">
        <f t="shared" si="37"/>
        <v>0</v>
      </c>
      <c r="I98" s="107" t="str">
        <f t="shared" si="38"/>
        <v>OK</v>
      </c>
      <c r="J98" s="182"/>
      <c r="K98" s="182">
        <f t="shared" si="27"/>
        <v>0</v>
      </c>
      <c r="L98" s="107" t="str">
        <f t="shared" si="28"/>
        <v>OK</v>
      </c>
      <c r="M98" s="182"/>
      <c r="N98" s="182">
        <f t="shared" si="29"/>
        <v>0</v>
      </c>
      <c r="O98" s="107" t="str">
        <f t="shared" si="30"/>
        <v>OK</v>
      </c>
      <c r="P98" s="182"/>
      <c r="Q98" s="182">
        <f t="shared" si="31"/>
        <v>0</v>
      </c>
      <c r="R98" s="107" t="str">
        <f t="shared" si="32"/>
        <v>OK</v>
      </c>
      <c r="S98" s="182"/>
      <c r="T98" s="182">
        <f t="shared" si="33"/>
        <v>0</v>
      </c>
      <c r="U98" s="107" t="str">
        <f t="shared" si="34"/>
        <v>OK</v>
      </c>
      <c r="V98" s="182"/>
      <c r="W98" s="182">
        <f t="shared" si="35"/>
        <v>0</v>
      </c>
      <c r="X98" s="107" t="str">
        <f t="shared" si="36"/>
        <v>OK</v>
      </c>
    </row>
    <row r="99" spans="1:25" ht="15" x14ac:dyDescent="0.25">
      <c r="A99" s="110"/>
      <c r="B99" s="111"/>
      <c r="C99" s="110"/>
      <c r="D99" s="112"/>
      <c r="E99" s="182"/>
      <c r="F99" s="182">
        <f t="shared" si="26"/>
        <v>0</v>
      </c>
      <c r="G99" s="182"/>
      <c r="H99" s="182">
        <f t="shared" si="37"/>
        <v>0</v>
      </c>
      <c r="I99" s="107" t="str">
        <f t="shared" si="38"/>
        <v>OK</v>
      </c>
      <c r="J99" s="182"/>
      <c r="K99" s="182">
        <f t="shared" si="27"/>
        <v>0</v>
      </c>
      <c r="L99" s="107" t="str">
        <f t="shared" si="28"/>
        <v>OK</v>
      </c>
      <c r="M99" s="182"/>
      <c r="N99" s="182">
        <f t="shared" si="29"/>
        <v>0</v>
      </c>
      <c r="O99" s="107" t="str">
        <f t="shared" si="30"/>
        <v>OK</v>
      </c>
      <c r="P99" s="182"/>
      <c r="Q99" s="182">
        <f t="shared" si="31"/>
        <v>0</v>
      </c>
      <c r="R99" s="107" t="str">
        <f t="shared" si="32"/>
        <v>OK</v>
      </c>
      <c r="S99" s="182"/>
      <c r="T99" s="182">
        <f t="shared" si="33"/>
        <v>0</v>
      </c>
      <c r="U99" s="107" t="str">
        <f t="shared" si="34"/>
        <v>OK</v>
      </c>
      <c r="V99" s="182"/>
      <c r="W99" s="182">
        <f t="shared" si="35"/>
        <v>0</v>
      </c>
      <c r="X99" s="107" t="str">
        <f t="shared" si="36"/>
        <v>OK</v>
      </c>
    </row>
    <row r="100" spans="1:25" ht="15" x14ac:dyDescent="0.25">
      <c r="A100" s="110"/>
      <c r="B100" s="111"/>
      <c r="C100" s="110"/>
      <c r="D100" s="112"/>
      <c r="E100" s="182"/>
      <c r="F100" s="182">
        <f t="shared" si="26"/>
        <v>0</v>
      </c>
      <c r="G100" s="182"/>
      <c r="H100" s="182">
        <f t="shared" si="37"/>
        <v>0</v>
      </c>
      <c r="I100" s="107" t="str">
        <f t="shared" si="38"/>
        <v>OK</v>
      </c>
      <c r="J100" s="182"/>
      <c r="K100" s="182">
        <f t="shared" si="27"/>
        <v>0</v>
      </c>
      <c r="L100" s="107" t="str">
        <f t="shared" si="28"/>
        <v>OK</v>
      </c>
      <c r="M100" s="182"/>
      <c r="N100" s="182">
        <f t="shared" si="29"/>
        <v>0</v>
      </c>
      <c r="O100" s="107" t="str">
        <f t="shared" si="30"/>
        <v>OK</v>
      </c>
      <c r="P100" s="182"/>
      <c r="Q100" s="182">
        <f t="shared" si="31"/>
        <v>0</v>
      </c>
      <c r="R100" s="107" t="str">
        <f t="shared" si="32"/>
        <v>OK</v>
      </c>
      <c r="S100" s="182"/>
      <c r="T100" s="182">
        <f t="shared" si="33"/>
        <v>0</v>
      </c>
      <c r="U100" s="107" t="str">
        <f t="shared" si="34"/>
        <v>OK</v>
      </c>
      <c r="V100" s="182"/>
      <c r="W100" s="182">
        <f t="shared" si="35"/>
        <v>0</v>
      </c>
      <c r="X100" s="107" t="str">
        <f t="shared" si="36"/>
        <v>OK</v>
      </c>
    </row>
    <row r="101" spans="1:25" ht="15" x14ac:dyDescent="0.25">
      <c r="A101" s="110"/>
      <c r="B101" s="111"/>
      <c r="C101" s="110"/>
      <c r="D101" s="112"/>
      <c r="E101" s="182"/>
      <c r="F101" s="182">
        <f t="shared" si="26"/>
        <v>0</v>
      </c>
      <c r="G101" s="182"/>
      <c r="H101" s="182">
        <f t="shared" si="37"/>
        <v>0</v>
      </c>
      <c r="I101" s="107" t="str">
        <f t="shared" si="38"/>
        <v>OK</v>
      </c>
      <c r="J101" s="182"/>
      <c r="K101" s="182">
        <f t="shared" si="27"/>
        <v>0</v>
      </c>
      <c r="L101" s="107" t="str">
        <f t="shared" si="28"/>
        <v>OK</v>
      </c>
      <c r="M101" s="182"/>
      <c r="N101" s="182">
        <f t="shared" si="29"/>
        <v>0</v>
      </c>
      <c r="O101" s="107" t="str">
        <f t="shared" si="30"/>
        <v>OK</v>
      </c>
      <c r="P101" s="182"/>
      <c r="Q101" s="182">
        <f t="shared" si="31"/>
        <v>0</v>
      </c>
      <c r="R101" s="107" t="str">
        <f t="shared" si="32"/>
        <v>OK</v>
      </c>
      <c r="S101" s="182"/>
      <c r="T101" s="182">
        <f t="shared" si="33"/>
        <v>0</v>
      </c>
      <c r="U101" s="107" t="str">
        <f t="shared" si="34"/>
        <v>OK</v>
      </c>
      <c r="V101" s="182"/>
      <c r="W101" s="182">
        <f t="shared" si="35"/>
        <v>0</v>
      </c>
      <c r="X101" s="107" t="str">
        <f t="shared" si="36"/>
        <v>OK</v>
      </c>
    </row>
    <row r="102" spans="1:25" ht="15" x14ac:dyDescent="0.25">
      <c r="A102" s="110"/>
      <c r="B102" s="111"/>
      <c r="C102" s="110"/>
      <c r="D102" s="112"/>
      <c r="E102" s="182"/>
      <c r="F102" s="182">
        <f t="shared" si="26"/>
        <v>0</v>
      </c>
      <c r="G102" s="182"/>
      <c r="H102" s="182">
        <f t="shared" si="37"/>
        <v>0</v>
      </c>
      <c r="I102" s="107" t="str">
        <f t="shared" si="38"/>
        <v>OK</v>
      </c>
      <c r="J102" s="182"/>
      <c r="K102" s="182">
        <f t="shared" si="27"/>
        <v>0</v>
      </c>
      <c r="L102" s="107" t="str">
        <f t="shared" si="28"/>
        <v>OK</v>
      </c>
      <c r="M102" s="182"/>
      <c r="N102" s="182">
        <f t="shared" si="29"/>
        <v>0</v>
      </c>
      <c r="O102" s="107" t="str">
        <f t="shared" si="30"/>
        <v>OK</v>
      </c>
      <c r="P102" s="182"/>
      <c r="Q102" s="182">
        <f t="shared" si="31"/>
        <v>0</v>
      </c>
      <c r="R102" s="107" t="str">
        <f t="shared" si="32"/>
        <v>OK</v>
      </c>
      <c r="S102" s="182"/>
      <c r="T102" s="182">
        <f t="shared" si="33"/>
        <v>0</v>
      </c>
      <c r="U102" s="107" t="str">
        <f t="shared" si="34"/>
        <v>OK</v>
      </c>
      <c r="V102" s="182"/>
      <c r="W102" s="182">
        <f t="shared" si="35"/>
        <v>0</v>
      </c>
      <c r="X102" s="107" t="str">
        <f t="shared" si="36"/>
        <v>OK</v>
      </c>
    </row>
    <row r="103" spans="1:25" ht="15" x14ac:dyDescent="0.25">
      <c r="A103" s="110"/>
      <c r="B103" s="111"/>
      <c r="C103" s="110"/>
      <c r="D103" s="112"/>
      <c r="E103" s="182"/>
      <c r="F103" s="182">
        <f t="shared" si="26"/>
        <v>0</v>
      </c>
      <c r="G103" s="182"/>
      <c r="H103" s="182">
        <f t="shared" si="37"/>
        <v>0</v>
      </c>
      <c r="I103" s="107" t="str">
        <f t="shared" si="38"/>
        <v>OK</v>
      </c>
      <c r="J103" s="182"/>
      <c r="K103" s="182">
        <f t="shared" si="27"/>
        <v>0</v>
      </c>
      <c r="L103" s="107" t="str">
        <f t="shared" si="28"/>
        <v>OK</v>
      </c>
      <c r="M103" s="182"/>
      <c r="N103" s="182">
        <f t="shared" si="29"/>
        <v>0</v>
      </c>
      <c r="O103" s="107" t="str">
        <f t="shared" si="30"/>
        <v>OK</v>
      </c>
      <c r="P103" s="182"/>
      <c r="Q103" s="182">
        <f t="shared" si="31"/>
        <v>0</v>
      </c>
      <c r="R103" s="107" t="str">
        <f t="shared" si="32"/>
        <v>OK</v>
      </c>
      <c r="S103" s="182"/>
      <c r="T103" s="182">
        <f t="shared" si="33"/>
        <v>0</v>
      </c>
      <c r="U103" s="107" t="str">
        <f t="shared" si="34"/>
        <v>OK</v>
      </c>
      <c r="V103" s="182"/>
      <c r="W103" s="182">
        <f t="shared" si="35"/>
        <v>0</v>
      </c>
      <c r="X103" s="107" t="str">
        <f t="shared" si="36"/>
        <v>OK</v>
      </c>
    </row>
    <row r="104" spans="1:25" ht="15" x14ac:dyDescent="0.25">
      <c r="A104" s="110"/>
      <c r="B104" s="111"/>
      <c r="C104" s="110"/>
      <c r="D104" s="112"/>
      <c r="E104" s="182"/>
      <c r="F104" s="182">
        <f t="shared" si="26"/>
        <v>0</v>
      </c>
      <c r="G104" s="182"/>
      <c r="H104" s="182">
        <f t="shared" si="37"/>
        <v>0</v>
      </c>
      <c r="I104" s="107" t="str">
        <f t="shared" si="38"/>
        <v>OK</v>
      </c>
      <c r="J104" s="182"/>
      <c r="K104" s="182">
        <f t="shared" si="27"/>
        <v>0</v>
      </c>
      <c r="L104" s="107" t="str">
        <f t="shared" si="28"/>
        <v>OK</v>
      </c>
      <c r="M104" s="182"/>
      <c r="N104" s="182">
        <f t="shared" si="29"/>
        <v>0</v>
      </c>
      <c r="O104" s="107" t="str">
        <f t="shared" si="30"/>
        <v>OK</v>
      </c>
      <c r="P104" s="182"/>
      <c r="Q104" s="182">
        <f t="shared" si="31"/>
        <v>0</v>
      </c>
      <c r="R104" s="107" t="str">
        <f t="shared" si="32"/>
        <v>OK</v>
      </c>
      <c r="S104" s="182"/>
      <c r="T104" s="182">
        <f t="shared" si="33"/>
        <v>0</v>
      </c>
      <c r="U104" s="107" t="str">
        <f t="shared" si="34"/>
        <v>OK</v>
      </c>
      <c r="V104" s="182"/>
      <c r="W104" s="182">
        <f t="shared" si="35"/>
        <v>0</v>
      </c>
      <c r="X104" s="107" t="str">
        <f t="shared" si="36"/>
        <v>OK</v>
      </c>
    </row>
    <row r="105" spans="1:25" ht="15" x14ac:dyDescent="0.25">
      <c r="A105" s="110"/>
      <c r="B105" s="111"/>
      <c r="C105" s="110"/>
      <c r="D105" s="112"/>
      <c r="E105" s="182"/>
      <c r="F105" s="182">
        <f t="shared" si="26"/>
        <v>0</v>
      </c>
      <c r="G105" s="182"/>
      <c r="H105" s="182">
        <f t="shared" si="37"/>
        <v>0</v>
      </c>
      <c r="I105" s="107" t="str">
        <f t="shared" si="38"/>
        <v>OK</v>
      </c>
      <c r="J105" s="182"/>
      <c r="K105" s="182">
        <f t="shared" si="27"/>
        <v>0</v>
      </c>
      <c r="L105" s="107" t="str">
        <f t="shared" si="28"/>
        <v>OK</v>
      </c>
      <c r="M105" s="182"/>
      <c r="N105" s="182">
        <f t="shared" si="29"/>
        <v>0</v>
      </c>
      <c r="O105" s="107" t="str">
        <f t="shared" si="30"/>
        <v>OK</v>
      </c>
      <c r="P105" s="182"/>
      <c r="Q105" s="182">
        <f t="shared" si="31"/>
        <v>0</v>
      </c>
      <c r="R105" s="107" t="str">
        <f t="shared" si="32"/>
        <v>OK</v>
      </c>
      <c r="S105" s="182"/>
      <c r="T105" s="182">
        <f t="shared" si="33"/>
        <v>0</v>
      </c>
      <c r="U105" s="107" t="str">
        <f t="shared" si="34"/>
        <v>OK</v>
      </c>
      <c r="V105" s="182"/>
      <c r="W105" s="182">
        <f t="shared" si="35"/>
        <v>0</v>
      </c>
      <c r="X105" s="107" t="str">
        <f t="shared" si="36"/>
        <v>OK</v>
      </c>
    </row>
    <row r="106" spans="1:25" ht="15" x14ac:dyDescent="0.25">
      <c r="A106" s="110"/>
      <c r="B106" s="111"/>
      <c r="C106" s="110"/>
      <c r="D106" s="112"/>
      <c r="E106" s="182"/>
      <c r="F106" s="182">
        <f t="shared" si="26"/>
        <v>0</v>
      </c>
      <c r="G106" s="182"/>
      <c r="H106" s="182">
        <f t="shared" si="37"/>
        <v>0</v>
      </c>
      <c r="I106" s="107" t="str">
        <f t="shared" si="38"/>
        <v>OK</v>
      </c>
      <c r="J106" s="182"/>
      <c r="K106" s="182">
        <f t="shared" si="27"/>
        <v>0</v>
      </c>
      <c r="L106" s="107" t="str">
        <f t="shared" si="28"/>
        <v>OK</v>
      </c>
      <c r="M106" s="182"/>
      <c r="N106" s="182">
        <f t="shared" si="29"/>
        <v>0</v>
      </c>
      <c r="O106" s="107" t="str">
        <f t="shared" si="30"/>
        <v>OK</v>
      </c>
      <c r="P106" s="182"/>
      <c r="Q106" s="182">
        <f t="shared" si="31"/>
        <v>0</v>
      </c>
      <c r="R106" s="107" t="str">
        <f t="shared" si="32"/>
        <v>OK</v>
      </c>
      <c r="S106" s="182"/>
      <c r="T106" s="182">
        <f t="shared" si="33"/>
        <v>0</v>
      </c>
      <c r="U106" s="107" t="str">
        <f t="shared" si="34"/>
        <v>OK</v>
      </c>
      <c r="V106" s="182"/>
      <c r="W106" s="182">
        <f t="shared" si="35"/>
        <v>0</v>
      </c>
      <c r="X106" s="107" t="str">
        <f t="shared" si="36"/>
        <v>OK</v>
      </c>
    </row>
    <row r="107" spans="1:25" ht="15" x14ac:dyDescent="0.25">
      <c r="A107" s="176"/>
      <c r="B107" s="177"/>
      <c r="C107" s="176"/>
      <c r="D107" s="178"/>
      <c r="E107" s="179"/>
      <c r="F107" s="180"/>
      <c r="G107" s="179"/>
      <c r="H107" s="180"/>
      <c r="I107" s="181"/>
      <c r="J107" s="179"/>
      <c r="K107" s="180"/>
      <c r="L107" s="181"/>
      <c r="M107" s="179"/>
      <c r="N107" s="180"/>
      <c r="O107" s="181"/>
      <c r="P107" s="179"/>
      <c r="Q107" s="180"/>
      <c r="R107" s="181"/>
      <c r="S107" s="179"/>
      <c r="T107" s="180"/>
      <c r="U107" s="181"/>
      <c r="V107" s="179"/>
      <c r="W107" s="180"/>
      <c r="X107" s="181"/>
    </row>
    <row r="108" spans="1:25" x14ac:dyDescent="0.25">
      <c r="A108" s="110"/>
      <c r="B108" s="121" t="s">
        <v>36</v>
      </c>
      <c r="C108" s="110"/>
      <c r="D108" s="110"/>
      <c r="E108" s="113"/>
      <c r="F108" s="122">
        <f>SUM(F8:F107)</f>
        <v>0</v>
      </c>
      <c r="G108" s="113"/>
      <c r="H108" s="122">
        <f>SUM(H8:H107)</f>
        <v>0</v>
      </c>
      <c r="I108" s="110"/>
      <c r="J108" s="113"/>
      <c r="K108" s="122">
        <f>SUM(K8:K107)</f>
        <v>0</v>
      </c>
      <c r="L108" s="110"/>
      <c r="M108" s="113"/>
      <c r="N108" s="122">
        <f>SUM(N8:N107)</f>
        <v>0</v>
      </c>
      <c r="O108" s="110"/>
      <c r="P108" s="113"/>
      <c r="Q108" s="122">
        <f>SUM(Q8:Q107)</f>
        <v>0</v>
      </c>
      <c r="R108" s="110"/>
      <c r="S108" s="113"/>
      <c r="T108" s="122">
        <f>SUM(T8:T107)</f>
        <v>0</v>
      </c>
      <c r="U108" s="110"/>
      <c r="V108" s="113"/>
      <c r="W108" s="122">
        <f>SUM(W8:W107)</f>
        <v>0</v>
      </c>
      <c r="X108" s="110"/>
      <c r="Y108" s="7"/>
    </row>
    <row r="109" spans="1:25" x14ac:dyDescent="0.25">
      <c r="A109" s="110"/>
      <c r="B109" s="125" t="s">
        <v>77</v>
      </c>
      <c r="C109" s="126">
        <v>0.17</v>
      </c>
      <c r="D109" s="110"/>
      <c r="E109" s="113"/>
      <c r="F109" s="113">
        <f>ROUND(F$108*$C109,0)</f>
        <v>0</v>
      </c>
      <c r="G109" s="127"/>
      <c r="H109" s="113">
        <f>ROUND(H$108*G109,0)</f>
        <v>0</v>
      </c>
      <c r="I109" s="110"/>
      <c r="J109" s="127"/>
      <c r="K109" s="113">
        <f>ROUND(K$108*J109,0)</f>
        <v>0</v>
      </c>
      <c r="L109" s="110"/>
      <c r="M109" s="127"/>
      <c r="N109" s="113">
        <f>ROUND(N$108*M109,0)</f>
        <v>0</v>
      </c>
      <c r="O109" s="110"/>
      <c r="P109" s="127"/>
      <c r="Q109" s="113">
        <f>ROUND(Q$108*P109,0)</f>
        <v>0</v>
      </c>
      <c r="R109" s="110"/>
      <c r="S109" s="127"/>
      <c r="T109" s="113">
        <f>ROUND(T$108*S109,0)</f>
        <v>0</v>
      </c>
      <c r="U109" s="110"/>
      <c r="V109" s="127"/>
      <c r="W109" s="113">
        <f>ROUND(W$108*V109,0)</f>
        <v>0</v>
      </c>
      <c r="X109" s="110"/>
      <c r="Y109" s="7"/>
    </row>
    <row r="110" spans="1:25" x14ac:dyDescent="0.25">
      <c r="A110" s="110"/>
      <c r="B110" s="125" t="s">
        <v>37</v>
      </c>
      <c r="C110" s="126">
        <v>0.05</v>
      </c>
      <c r="D110" s="110"/>
      <c r="E110" s="113"/>
      <c r="F110" s="113">
        <f t="shared" ref="F110:F111" si="39">ROUND(F$108*$C110,0)</f>
        <v>0</v>
      </c>
      <c r="G110" s="127"/>
      <c r="H110" s="113">
        <f>ROUND(H$108*G110,0)</f>
        <v>0</v>
      </c>
      <c r="I110" s="110"/>
      <c r="J110" s="127"/>
      <c r="K110" s="113">
        <f>ROUND(K$108*J110,0)</f>
        <v>0</v>
      </c>
      <c r="L110" s="110"/>
      <c r="M110" s="127"/>
      <c r="N110" s="113">
        <f>ROUND(N$108*M110,0)</f>
        <v>0</v>
      </c>
      <c r="O110" s="110"/>
      <c r="P110" s="127"/>
      <c r="Q110" s="113">
        <f>ROUND(Q$108*P110,0)</f>
        <v>0</v>
      </c>
      <c r="R110" s="110"/>
      <c r="S110" s="127"/>
      <c r="T110" s="113">
        <f>ROUND(T$108*S110,0)</f>
        <v>0</v>
      </c>
      <c r="U110" s="110"/>
      <c r="V110" s="127"/>
      <c r="W110" s="113">
        <f>ROUND(W$108*V110,0)</f>
        <v>0</v>
      </c>
      <c r="X110" s="110"/>
      <c r="Y110" s="7"/>
    </row>
    <row r="111" spans="1:25" x14ac:dyDescent="0.25">
      <c r="A111" s="110"/>
      <c r="B111" s="125" t="s">
        <v>78</v>
      </c>
      <c r="C111" s="126">
        <v>0.03</v>
      </c>
      <c r="D111" s="110"/>
      <c r="E111" s="113"/>
      <c r="F111" s="113">
        <f t="shared" si="39"/>
        <v>0</v>
      </c>
      <c r="G111" s="127"/>
      <c r="H111" s="113">
        <f>ROUND(H$108*G111,0)</f>
        <v>0</v>
      </c>
      <c r="I111" s="110"/>
      <c r="J111" s="127"/>
      <c r="K111" s="113">
        <f>ROUND(K$108*J111,0)</f>
        <v>0</v>
      </c>
      <c r="L111" s="110"/>
      <c r="M111" s="127"/>
      <c r="N111" s="113">
        <f>ROUND(N$108*M111,0)</f>
        <v>0</v>
      </c>
      <c r="O111" s="110"/>
      <c r="P111" s="127"/>
      <c r="Q111" s="113">
        <f>ROUND(Q$108*P111,0)</f>
        <v>0</v>
      </c>
      <c r="R111" s="110"/>
      <c r="S111" s="127"/>
      <c r="T111" s="113">
        <f>ROUND(T$108*S111,0)</f>
        <v>0</v>
      </c>
      <c r="U111" s="110"/>
      <c r="V111" s="127"/>
      <c r="W111" s="113">
        <f>ROUND(W$108*V111,0)</f>
        <v>0</v>
      </c>
      <c r="X111" s="110"/>
      <c r="Y111" s="7"/>
    </row>
    <row r="112" spans="1:25" x14ac:dyDescent="0.25">
      <c r="A112" s="110"/>
      <c r="B112" s="128" t="s">
        <v>38</v>
      </c>
      <c r="C112" s="129">
        <f>SUM(C109:C111)</f>
        <v>0.25</v>
      </c>
      <c r="D112" s="110"/>
      <c r="E112" s="113"/>
      <c r="F112" s="122">
        <f>SUM(F109:F111)</f>
        <v>0</v>
      </c>
      <c r="G112" s="127"/>
      <c r="H112" s="122">
        <f>SUM(H109:H111)</f>
        <v>0</v>
      </c>
      <c r="I112" s="110" t="str">
        <f>+IF(G112&lt;=$C$112,"OK","NO OK")</f>
        <v>OK</v>
      </c>
      <c r="J112" s="127"/>
      <c r="K112" s="122">
        <f>SUM(K109:K111)</f>
        <v>0</v>
      </c>
      <c r="L112" s="110" t="str">
        <f>+IF(J112&lt;=$C$112,"OK","NO OK")</f>
        <v>OK</v>
      </c>
      <c r="M112" s="127"/>
      <c r="N112" s="122">
        <f>SUM(N109:N111)</f>
        <v>0</v>
      </c>
      <c r="O112" s="110" t="str">
        <f>+IF(M112&lt;=$C$112,"OK","NO OK")</f>
        <v>OK</v>
      </c>
      <c r="P112" s="127"/>
      <c r="Q112" s="122">
        <f>SUM(Q109:Q111)</f>
        <v>0</v>
      </c>
      <c r="R112" s="110" t="str">
        <f>+IF(P112&lt;=$C$112,"OK","NO OK")</f>
        <v>OK</v>
      </c>
      <c r="S112" s="127"/>
      <c r="T112" s="122">
        <f>SUM(T109:T111)</f>
        <v>0</v>
      </c>
      <c r="U112" s="110" t="str">
        <f>+IF(S112&lt;=$C$112,"OK","NO OK")</f>
        <v>OK</v>
      </c>
      <c r="V112" s="127"/>
      <c r="W112" s="122">
        <f>SUM(W109:W111)</f>
        <v>0</v>
      </c>
      <c r="X112" s="110" t="str">
        <f>+IF(V112&lt;=$C$112,"OK","NO OK")</f>
        <v>OK</v>
      </c>
      <c r="Y112" s="7"/>
    </row>
    <row r="113" spans="1:25" x14ac:dyDescent="0.25">
      <c r="A113" s="110"/>
      <c r="B113" s="130" t="s">
        <v>39</v>
      </c>
      <c r="C113" s="131">
        <v>0.19</v>
      </c>
      <c r="D113" s="110"/>
      <c r="E113" s="113"/>
      <c r="F113" s="113">
        <f>ROUNDUP(F108*C110*C113,0)</f>
        <v>0</v>
      </c>
      <c r="G113" s="127"/>
      <c r="H113" s="113">
        <f>ROUND(H108*G110*G113,0)</f>
        <v>0</v>
      </c>
      <c r="I113" s="110"/>
      <c r="J113" s="127"/>
      <c r="K113" s="113">
        <f>ROUND(K108*J110*J113,0)</f>
        <v>0</v>
      </c>
      <c r="L113" s="110"/>
      <c r="M113" s="127"/>
      <c r="N113" s="113">
        <f>ROUND(N108*M110*M113,0)</f>
        <v>0</v>
      </c>
      <c r="O113" s="110"/>
      <c r="P113" s="127"/>
      <c r="Q113" s="113">
        <f>ROUND(Q108*P110*P113,0)</f>
        <v>0</v>
      </c>
      <c r="R113" s="110"/>
      <c r="S113" s="127"/>
      <c r="T113" s="113">
        <f>ROUND(T108*S110*S113,0)</f>
        <v>0</v>
      </c>
      <c r="U113" s="110"/>
      <c r="V113" s="127"/>
      <c r="W113" s="113">
        <f>ROUND(W108*V110*V113,0)</f>
        <v>0</v>
      </c>
      <c r="X113" s="110"/>
      <c r="Y113" s="7"/>
    </row>
    <row r="114" spans="1:25" x14ac:dyDescent="0.25">
      <c r="A114" s="110"/>
      <c r="B114" s="132" t="s">
        <v>136</v>
      </c>
      <c r="C114" s="110"/>
      <c r="D114" s="39"/>
      <c r="E114" s="113"/>
      <c r="F114" s="122">
        <f>F108+F112+F113</f>
        <v>0</v>
      </c>
      <c r="G114" s="133"/>
      <c r="I114" s="110"/>
      <c r="J114" s="133"/>
      <c r="L114" s="110"/>
      <c r="M114" s="133"/>
      <c r="O114" s="110"/>
      <c r="P114" s="133"/>
      <c r="R114" s="110"/>
      <c r="S114" s="133"/>
      <c r="U114" s="110"/>
      <c r="V114" s="133"/>
      <c r="X114" s="110"/>
      <c r="Y114" s="7"/>
    </row>
    <row r="115" spans="1:25" x14ac:dyDescent="0.25">
      <c r="A115" s="110"/>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7"/>
    </row>
    <row r="116" spans="1:25" ht="15" x14ac:dyDescent="0.25">
      <c r="A116" s="110"/>
      <c r="B116" s="134" t="s">
        <v>128</v>
      </c>
      <c r="C116" s="110"/>
      <c r="D116" s="110"/>
      <c r="E116" s="110"/>
      <c r="F116" s="110"/>
      <c r="G116" s="110"/>
      <c r="H116" s="108">
        <f>H108+H112+H113</f>
        <v>0</v>
      </c>
      <c r="I116" s="107" t="str">
        <f>+IF(H116&lt;=$F114,"OK","NO OK")</f>
        <v>OK</v>
      </c>
      <c r="J116" s="110"/>
      <c r="K116" s="108">
        <f>K108+K112+K113</f>
        <v>0</v>
      </c>
      <c r="L116" s="107" t="str">
        <f>+IF(K116&lt;=$F114,"OK","NO OK")</f>
        <v>OK</v>
      </c>
      <c r="M116" s="110"/>
      <c r="N116" s="108">
        <f>N108+N112+N113</f>
        <v>0</v>
      </c>
      <c r="O116" s="107" t="str">
        <f>+IF(N116&lt;=$F114,"OK","NO OK")</f>
        <v>OK</v>
      </c>
      <c r="P116" s="110"/>
      <c r="Q116" s="108">
        <f>Q108+Q112+Q113</f>
        <v>0</v>
      </c>
      <c r="R116" s="107" t="str">
        <f>+IF(Q116&lt;=$F114,"OK","NO OK")</f>
        <v>OK</v>
      </c>
      <c r="S116" s="110"/>
      <c r="T116" s="108">
        <f>T108+T112+T113</f>
        <v>0</v>
      </c>
      <c r="U116" s="107" t="str">
        <f>+IF(T116&lt;=$F114,"OK","NO OK")</f>
        <v>OK</v>
      </c>
      <c r="V116" s="110"/>
      <c r="W116" s="108">
        <f>W108+W112+W113</f>
        <v>0</v>
      </c>
      <c r="X116" s="107" t="str">
        <f>+IF(W116&lt;=$F114,"OK","NO OK")</f>
        <v>OK</v>
      </c>
      <c r="Y116" s="7"/>
    </row>
    <row r="117" spans="1:25" ht="15" x14ac:dyDescent="0.25">
      <c r="A117" s="110"/>
      <c r="B117" s="134" t="s">
        <v>129</v>
      </c>
      <c r="C117" s="110"/>
      <c r="D117" s="110"/>
      <c r="E117" s="110"/>
      <c r="F117" s="110"/>
      <c r="G117" s="110"/>
      <c r="H117" s="135" t="e">
        <f>+ROUND(H116/$F114,4)</f>
        <v>#DIV/0!</v>
      </c>
      <c r="I117" s="107" t="e">
        <f>+IF(H117&gt;=95%,"OK","NO OK")</f>
        <v>#DIV/0!</v>
      </c>
      <c r="J117" s="110"/>
      <c r="K117" s="135" t="e">
        <f>+ROUND(K116/$F114,4)</f>
        <v>#DIV/0!</v>
      </c>
      <c r="L117" s="107" t="e">
        <f>+IF(K117&gt;=95%,"OK","NO OK")</f>
        <v>#DIV/0!</v>
      </c>
      <c r="M117" s="110"/>
      <c r="N117" s="135" t="e">
        <f>+ROUND(N116/$F114,4)</f>
        <v>#DIV/0!</v>
      </c>
      <c r="O117" s="107" t="e">
        <f>+IF(N117&gt;=95%,"OK","NO OK")</f>
        <v>#DIV/0!</v>
      </c>
      <c r="P117" s="110"/>
      <c r="Q117" s="135" t="e">
        <f>+ROUND(Q116/$F114,4)</f>
        <v>#DIV/0!</v>
      </c>
      <c r="R117" s="107" t="e">
        <f>+IF(Q117&gt;=95%,"OK","NO OK")</f>
        <v>#DIV/0!</v>
      </c>
      <c r="S117" s="110"/>
      <c r="T117" s="135" t="e">
        <f>+ROUND(T116/$F114,4)</f>
        <v>#DIV/0!</v>
      </c>
      <c r="U117" s="107" t="e">
        <f>+IF(T117&gt;=95%,"OK","NO OK")</f>
        <v>#DIV/0!</v>
      </c>
      <c r="V117" s="110"/>
      <c r="W117" s="135" t="e">
        <f>+ROUND(W116/$F114,4)</f>
        <v>#DIV/0!</v>
      </c>
      <c r="X117" s="107" t="e">
        <f>+IF(W117&gt;=95%,"OK","NO OK")</f>
        <v>#DIV/0!</v>
      </c>
      <c r="Y117" s="7"/>
    </row>
    <row r="118" spans="1:25" x14ac:dyDescent="0.25">
      <c r="A118" s="110"/>
      <c r="B118" s="134" t="s">
        <v>130</v>
      </c>
      <c r="C118" s="110"/>
      <c r="D118" s="110"/>
      <c r="E118" s="110"/>
      <c r="F118" s="110"/>
      <c r="G118" s="110"/>
      <c r="H118" s="122">
        <v>0</v>
      </c>
      <c r="I118" s="110"/>
      <c r="J118" s="110"/>
      <c r="K118" s="122">
        <v>0</v>
      </c>
      <c r="L118" s="110"/>
      <c r="M118" s="110"/>
      <c r="N118" s="122">
        <v>0</v>
      </c>
      <c r="O118" s="110"/>
      <c r="P118" s="110"/>
      <c r="Q118" s="122">
        <v>0</v>
      </c>
      <c r="R118" s="110"/>
      <c r="S118" s="110"/>
      <c r="T118" s="122">
        <v>0</v>
      </c>
      <c r="U118" s="110"/>
      <c r="V118" s="110"/>
      <c r="W118" s="122">
        <v>0</v>
      </c>
      <c r="X118" s="110"/>
      <c r="Y118" s="7"/>
    </row>
    <row r="119" spans="1:25" x14ac:dyDescent="0.25">
      <c r="A119" s="110"/>
      <c r="B119" s="134" t="s">
        <v>131</v>
      </c>
      <c r="C119" s="110"/>
      <c r="D119" s="110"/>
      <c r="E119" s="110"/>
      <c r="F119" s="110"/>
      <c r="G119" s="110"/>
      <c r="H119" s="122">
        <f>+ABS(H116-H118)</f>
        <v>0</v>
      </c>
      <c r="I119" s="110"/>
      <c r="J119" s="110"/>
      <c r="K119" s="122">
        <f>+ABS(K116-K118)</f>
        <v>0</v>
      </c>
      <c r="L119" s="110"/>
      <c r="M119" s="110"/>
      <c r="N119" s="122">
        <f>+ABS(N116-N118)</f>
        <v>0</v>
      </c>
      <c r="O119" s="110"/>
      <c r="P119" s="110"/>
      <c r="Q119" s="122">
        <f>+ABS(Q116-Q118)</f>
        <v>0</v>
      </c>
      <c r="R119" s="110"/>
      <c r="S119" s="110"/>
      <c r="T119" s="122">
        <f>+ABS(T116-T118)</f>
        <v>0</v>
      </c>
      <c r="U119" s="110"/>
      <c r="V119" s="110"/>
      <c r="W119" s="122">
        <f>+ABS(W116-W118)</f>
        <v>0</v>
      </c>
      <c r="X119" s="110"/>
      <c r="Y119" s="7"/>
    </row>
    <row r="120" spans="1:25" ht="15" x14ac:dyDescent="0.25">
      <c r="A120" s="110"/>
      <c r="B120" s="134" t="s">
        <v>132</v>
      </c>
      <c r="C120" s="110"/>
      <c r="D120" s="110"/>
      <c r="E120" s="110"/>
      <c r="F120" s="110"/>
      <c r="G120" s="110"/>
      <c r="H120" s="183" t="e">
        <f>+H119/H118</f>
        <v>#DIV/0!</v>
      </c>
      <c r="I120" s="109" t="e">
        <f>+IF(H120&gt;0.1%,"NO OK","OK")</f>
        <v>#DIV/0!</v>
      </c>
      <c r="J120" s="110"/>
      <c r="K120" s="183" t="e">
        <f>+K119/K118</f>
        <v>#DIV/0!</v>
      </c>
      <c r="L120" s="109" t="e">
        <f>+IF(K120&gt;0.1%,"NO OK","OK")</f>
        <v>#DIV/0!</v>
      </c>
      <c r="M120" s="110"/>
      <c r="N120" s="183" t="e">
        <f>+N119/N118</f>
        <v>#DIV/0!</v>
      </c>
      <c r="O120" s="109" t="e">
        <f>+IF(N120&gt;0.1%,"NO OK","OK")</f>
        <v>#DIV/0!</v>
      </c>
      <c r="P120" s="110"/>
      <c r="Q120" s="183" t="e">
        <f>+Q119/Q118</f>
        <v>#DIV/0!</v>
      </c>
      <c r="R120" s="109" t="e">
        <f>+IF(Q120&gt;0.1%,"NO OK","OK")</f>
        <v>#DIV/0!</v>
      </c>
      <c r="S120" s="110"/>
      <c r="T120" s="183" t="e">
        <f>+T119/T118</f>
        <v>#DIV/0!</v>
      </c>
      <c r="U120" s="109" t="e">
        <f>+IF(T120&gt;0.1%,"NO OK","OK")</f>
        <v>#DIV/0!</v>
      </c>
      <c r="V120" s="110"/>
      <c r="W120" s="183" t="e">
        <f>+W119/W118</f>
        <v>#DIV/0!</v>
      </c>
      <c r="X120" s="109" t="e">
        <f>+IF(W120&gt;0.1%,"NO OK","OK")</f>
        <v>#DIV/0!</v>
      </c>
      <c r="Y120" s="7"/>
    </row>
    <row r="121" spans="1:25" ht="15" x14ac:dyDescent="0.25">
      <c r="A121" s="110"/>
      <c r="B121" s="134" t="s">
        <v>133</v>
      </c>
      <c r="C121" s="110"/>
      <c r="D121" s="110"/>
      <c r="E121" s="110"/>
      <c r="F121" s="110"/>
      <c r="G121" s="110"/>
      <c r="H121" s="110"/>
      <c r="I121" s="109" t="s">
        <v>89</v>
      </c>
      <c r="J121" s="110"/>
      <c r="K121" s="110"/>
      <c r="L121" s="109" t="s">
        <v>89</v>
      </c>
      <c r="M121" s="110"/>
      <c r="N121" s="110"/>
      <c r="O121" s="109" t="s">
        <v>89</v>
      </c>
      <c r="P121" s="110"/>
      <c r="Q121" s="110"/>
      <c r="R121" s="109" t="s">
        <v>89</v>
      </c>
      <c r="S121" s="110"/>
      <c r="T121" s="110"/>
      <c r="U121" s="109" t="s">
        <v>89</v>
      </c>
      <c r="V121" s="110"/>
      <c r="W121" s="110"/>
      <c r="X121" s="109" t="s">
        <v>89</v>
      </c>
      <c r="Y121" s="7"/>
    </row>
    <row r="122" spans="1:25" ht="15" x14ac:dyDescent="0.25">
      <c r="A122" s="110"/>
      <c r="B122" s="134" t="s">
        <v>134</v>
      </c>
      <c r="C122" s="110"/>
      <c r="D122" s="110"/>
      <c r="E122" s="110"/>
      <c r="F122" s="110"/>
      <c r="G122" s="275" t="e">
        <f>+IF(I116="OK",IF(I117="OK",IF(I120="OK",IF(I121="OK",IF(I112="OK","SI","NO"),"NO"),"NO"),"NO"),"NO")</f>
        <v>#DIV/0!</v>
      </c>
      <c r="H122" s="276"/>
      <c r="I122" s="277"/>
      <c r="J122" s="275" t="e">
        <f>+IF(L116="OK",IF(L117="OK",IF(L120="OK",IF(L121="OK",IF(L112="OK","SI","NO"),"NO"),"NO"),"NO"),"NO")</f>
        <v>#DIV/0!</v>
      </c>
      <c r="K122" s="276"/>
      <c r="L122" s="277"/>
      <c r="M122" s="275" t="e">
        <f>+IF(O116="OK",IF(O117="OK",IF(O120="OK",IF(O121="OK",IF(O112="OK","SI","NO"),"NO"),"NO"),"NO"),"NO")</f>
        <v>#DIV/0!</v>
      </c>
      <c r="N122" s="276"/>
      <c r="O122" s="277"/>
      <c r="P122" s="275" t="e">
        <f>+IF(R116="OK",IF(R117="OK",IF(R120="OK",IF(R121="OK",IF(R112="OK","SI","NO"),"NO"),"NO"),"NO"),"NO")</f>
        <v>#DIV/0!</v>
      </c>
      <c r="Q122" s="276"/>
      <c r="R122" s="277"/>
      <c r="S122" s="275" t="e">
        <f>+IF(U116="OK",IF(U117="OK",IF(U120="OK",IF(U121="OK",IF(U112="OK","SI","NO"),"NO"),"NO"),"NO"),"NO")</f>
        <v>#DIV/0!</v>
      </c>
      <c r="T122" s="276"/>
      <c r="U122" s="277"/>
      <c r="V122" s="275" t="e">
        <f>+IF(X116="OK",IF(X117="OK",IF(X120="OK",IF(X121="OK",IF(X112="OK","SI","NO"),"NO"),"NO"),"NO"),"NO")</f>
        <v>#DIV/0!</v>
      </c>
      <c r="W122" s="276"/>
      <c r="X122" s="277"/>
      <c r="Y122" s="7"/>
    </row>
    <row r="123" spans="1:25" x14ac:dyDescent="0.25">
      <c r="Y123" s="7"/>
    </row>
    <row r="124" spans="1:25" ht="15.75" x14ac:dyDescent="0.25">
      <c r="B124" s="87" t="s">
        <v>113</v>
      </c>
      <c r="G124" s="87"/>
      <c r="H124" s="95"/>
      <c r="I124" s="95"/>
      <c r="J124" s="87"/>
      <c r="K124" s="95"/>
      <c r="L124" s="95"/>
      <c r="M124" s="87"/>
      <c r="N124" s="95"/>
      <c r="O124" s="95"/>
      <c r="P124" s="87"/>
      <c r="Q124" s="95"/>
      <c r="R124" s="95"/>
      <c r="S124" s="87"/>
      <c r="T124" s="95"/>
      <c r="U124" s="95"/>
      <c r="V124" s="87"/>
      <c r="W124" s="95"/>
      <c r="X124" s="95"/>
      <c r="Y124" s="7"/>
    </row>
    <row r="125" spans="1:25" x14ac:dyDescent="0.25">
      <c r="G125" s="94"/>
      <c r="H125" s="95"/>
      <c r="I125" s="95"/>
      <c r="J125" s="94"/>
      <c r="K125" s="95"/>
      <c r="L125" s="95"/>
      <c r="M125" s="94"/>
      <c r="N125" s="95"/>
      <c r="O125" s="95"/>
      <c r="P125" s="94"/>
      <c r="Q125" s="95"/>
      <c r="R125" s="95"/>
      <c r="S125" s="94"/>
      <c r="T125" s="95"/>
      <c r="U125" s="95"/>
      <c r="V125" s="94"/>
      <c r="W125" s="95"/>
      <c r="X125" s="95"/>
    </row>
    <row r="126" spans="1:25" x14ac:dyDescent="0.25">
      <c r="G126" s="94"/>
      <c r="H126" s="95"/>
      <c r="I126" s="95"/>
      <c r="J126" s="94"/>
      <c r="K126" s="95"/>
      <c r="L126" s="95"/>
      <c r="M126" s="94"/>
      <c r="N126" s="95"/>
      <c r="O126" s="95"/>
      <c r="P126" s="94"/>
      <c r="Q126" s="95"/>
      <c r="R126" s="95"/>
      <c r="S126" s="94"/>
      <c r="T126" s="95"/>
      <c r="U126" s="95"/>
      <c r="V126" s="94"/>
      <c r="W126" s="95"/>
      <c r="X126" s="95"/>
    </row>
    <row r="127" spans="1:25" x14ac:dyDescent="0.25">
      <c r="G127" s="94"/>
      <c r="H127" s="95"/>
      <c r="I127" s="95"/>
      <c r="J127" s="94"/>
      <c r="K127" s="95"/>
      <c r="L127" s="95"/>
      <c r="M127" s="94"/>
      <c r="N127" s="95"/>
      <c r="O127" s="95"/>
      <c r="P127" s="94"/>
      <c r="Q127" s="95"/>
      <c r="R127" s="95"/>
      <c r="S127" s="94"/>
      <c r="T127" s="95"/>
      <c r="U127" s="95"/>
      <c r="V127" s="94"/>
      <c r="W127" s="95"/>
      <c r="X127" s="95"/>
    </row>
    <row r="128" spans="1:25" ht="15.75" x14ac:dyDescent="0.25">
      <c r="B128" s="97" t="s">
        <v>114</v>
      </c>
      <c r="C128" s="97"/>
      <c r="G128" s="97"/>
      <c r="H128" s="95"/>
      <c r="I128" s="97"/>
      <c r="J128" s="97"/>
      <c r="K128" s="95"/>
      <c r="L128" s="97"/>
      <c r="M128" s="97"/>
      <c r="N128" s="95"/>
      <c r="O128" s="97"/>
      <c r="P128" s="97"/>
      <c r="Q128" s="95"/>
      <c r="R128" s="97"/>
      <c r="S128" s="97"/>
      <c r="T128" s="95"/>
      <c r="U128" s="97"/>
      <c r="V128" s="97"/>
      <c r="W128" s="95"/>
      <c r="X128" s="97"/>
    </row>
    <row r="129" spans="2:24" ht="15.75" x14ac:dyDescent="0.25">
      <c r="B129" s="98" t="s">
        <v>154</v>
      </c>
      <c r="C129" s="98"/>
      <c r="G129" s="98"/>
      <c r="H129" s="95"/>
      <c r="I129" s="98"/>
      <c r="J129" s="98"/>
      <c r="K129" s="95"/>
      <c r="L129" s="98"/>
      <c r="M129" s="98"/>
      <c r="N129" s="95"/>
      <c r="O129" s="98"/>
      <c r="P129" s="98"/>
      <c r="Q129" s="95"/>
      <c r="R129" s="98"/>
      <c r="S129" s="98"/>
      <c r="T129" s="95"/>
      <c r="U129" s="98"/>
      <c r="V129" s="98"/>
      <c r="W129" s="95"/>
      <c r="X129" s="98"/>
    </row>
    <row r="130" spans="2:24" ht="15.75" x14ac:dyDescent="0.25">
      <c r="B130" s="98"/>
      <c r="G130" s="98"/>
      <c r="H130" s="95"/>
      <c r="I130" s="95"/>
      <c r="J130" s="98"/>
      <c r="K130" s="95"/>
      <c r="L130" s="95"/>
      <c r="M130" s="98"/>
      <c r="N130" s="95"/>
      <c r="O130" s="95"/>
      <c r="P130" s="98"/>
      <c r="Q130" s="95"/>
      <c r="R130" s="95"/>
      <c r="S130" s="98"/>
      <c r="T130" s="95"/>
      <c r="U130" s="95"/>
      <c r="V130" s="98"/>
      <c r="W130" s="95"/>
      <c r="X130" s="95"/>
    </row>
    <row r="131" spans="2:24" ht="15.75" x14ac:dyDescent="0.25">
      <c r="B131" s="98"/>
      <c r="G131" s="98"/>
      <c r="H131" s="99"/>
      <c r="I131" s="99"/>
      <c r="J131" s="98"/>
      <c r="K131" s="99"/>
      <c r="L131" s="99"/>
      <c r="M131" s="98"/>
      <c r="N131" s="99"/>
      <c r="O131" s="99"/>
      <c r="P131" s="98"/>
      <c r="Q131" s="99"/>
      <c r="R131" s="99"/>
      <c r="S131" s="98"/>
      <c r="T131" s="99"/>
      <c r="U131" s="99"/>
      <c r="V131" s="98"/>
      <c r="W131" s="99"/>
      <c r="X131" s="99"/>
    </row>
    <row r="132" spans="2:24" ht="15.75" x14ac:dyDescent="0.25">
      <c r="B132" s="98"/>
      <c r="G132" s="98"/>
      <c r="H132" s="99"/>
      <c r="I132" s="99"/>
      <c r="J132" s="98"/>
      <c r="K132" s="99"/>
      <c r="L132" s="99"/>
      <c r="M132" s="98"/>
      <c r="N132" s="99"/>
      <c r="O132" s="99"/>
      <c r="P132" s="98"/>
      <c r="Q132" s="99"/>
      <c r="R132" s="99"/>
      <c r="S132" s="98"/>
      <c r="T132" s="99"/>
      <c r="U132" s="99"/>
      <c r="V132" s="98"/>
      <c r="W132" s="99"/>
      <c r="X132" s="99"/>
    </row>
    <row r="133" spans="2:24" ht="15.75" x14ac:dyDescent="0.25">
      <c r="B133" s="97" t="s">
        <v>115</v>
      </c>
      <c r="C133" s="97"/>
      <c r="G133" s="97"/>
      <c r="H133" s="97"/>
      <c r="I133" s="97"/>
      <c r="J133" s="97"/>
      <c r="K133" s="97"/>
      <c r="L133" s="97"/>
      <c r="M133" s="97"/>
      <c r="N133" s="97"/>
      <c r="O133" s="97"/>
      <c r="P133" s="97"/>
      <c r="Q133" s="97"/>
      <c r="R133" s="97"/>
      <c r="S133" s="97"/>
      <c r="T133" s="97"/>
      <c r="U133" s="97"/>
      <c r="V133" s="97"/>
      <c r="W133" s="97"/>
      <c r="X133" s="97"/>
    </row>
    <row r="134" spans="2:24" ht="15.75" x14ac:dyDescent="0.25">
      <c r="B134" s="98" t="s">
        <v>116</v>
      </c>
      <c r="C134" s="98"/>
      <c r="G134" s="98"/>
      <c r="H134" s="99"/>
      <c r="I134" s="99"/>
      <c r="J134" s="98"/>
      <c r="K134" s="99"/>
      <c r="L134" s="99"/>
      <c r="M134" s="98"/>
      <c r="N134" s="99"/>
      <c r="O134" s="99"/>
      <c r="P134" s="98"/>
      <c r="Q134" s="99"/>
      <c r="R134" s="99"/>
      <c r="S134" s="98"/>
      <c r="T134" s="99"/>
      <c r="U134" s="99"/>
      <c r="V134" s="98"/>
      <c r="W134" s="99"/>
      <c r="X134" s="99"/>
    </row>
    <row r="135" spans="2:24" ht="15.75" x14ac:dyDescent="0.25">
      <c r="B135" s="98" t="s">
        <v>117</v>
      </c>
      <c r="G135" s="98"/>
      <c r="H135" s="99"/>
      <c r="I135" s="99"/>
      <c r="J135" s="98"/>
      <c r="K135" s="99"/>
      <c r="L135" s="99"/>
      <c r="M135" s="98"/>
      <c r="N135" s="99"/>
      <c r="O135" s="99"/>
      <c r="P135" s="98"/>
      <c r="Q135" s="99"/>
      <c r="R135" s="99"/>
      <c r="S135" s="98"/>
      <c r="T135" s="99"/>
      <c r="U135" s="99"/>
      <c r="V135" s="98"/>
      <c r="W135" s="99"/>
      <c r="X135" s="99"/>
    </row>
  </sheetData>
  <mergeCells count="35">
    <mergeCell ref="V3:X4"/>
    <mergeCell ref="V5:X5"/>
    <mergeCell ref="V6:V7"/>
    <mergeCell ref="W6:W7"/>
    <mergeCell ref="V122:X122"/>
    <mergeCell ref="S3:U4"/>
    <mergeCell ref="S5:U5"/>
    <mergeCell ref="S6:S7"/>
    <mergeCell ref="T6:T7"/>
    <mergeCell ref="S122:U122"/>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 I107 I11 I13 I15 I17 I19 I21 I23 I25 I27 I29 I31 I33 I35 I37 I39 I41 I43 I45 I47 I49 I51 I53 I55 I57 I59 I61 I63 I65 I67 I69 I71 I73 I75 I77 I79 I81 I83 I85 I87 I89 I91 I93 I95 I97 I99 I101 I103 I105">
    <cfRule type="containsText" dxfId="44" priority="170" operator="containsText" text="NO OK">
      <formula>NOT(ISERROR(SEARCH("NO OK",I9)))</formula>
    </cfRule>
  </conditionalFormatting>
  <conditionalFormatting sqref="I120">
    <cfRule type="containsText" dxfId="43" priority="169" operator="containsText" text="NO OK">
      <formula>NOT(ISERROR(SEARCH("NO OK",I120)))</formula>
    </cfRule>
  </conditionalFormatting>
  <conditionalFormatting sqref="I116:I117">
    <cfRule type="containsText" dxfId="42" priority="168" operator="containsText" text="NO OK">
      <formula>NOT(ISERROR(SEARCH("NO OK",I116)))</formula>
    </cfRule>
  </conditionalFormatting>
  <conditionalFormatting sqref="I121">
    <cfRule type="containsText" dxfId="41" priority="167" operator="containsText" text="NO OK">
      <formula>NOT(ISERROR(SEARCH("NO OK",I121)))</formula>
    </cfRule>
  </conditionalFormatting>
  <conditionalFormatting sqref="I112">
    <cfRule type="cellIs" dxfId="40" priority="159" operator="equal">
      <formula>"NO OK"</formula>
    </cfRule>
  </conditionalFormatting>
  <conditionalFormatting sqref="G122">
    <cfRule type="containsText" dxfId="39"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38" priority="84" operator="containsText" text="NO OK">
      <formula>NOT(ISERROR(SEARCH("NO OK",L9)))</formula>
    </cfRule>
  </conditionalFormatting>
  <conditionalFormatting sqref="L120">
    <cfRule type="containsText" dxfId="37" priority="83" operator="containsText" text="NO OK">
      <formula>NOT(ISERROR(SEARCH("NO OK",L120)))</formula>
    </cfRule>
  </conditionalFormatting>
  <conditionalFormatting sqref="L116:L117">
    <cfRule type="containsText" dxfId="36" priority="82" operator="containsText" text="NO OK">
      <formula>NOT(ISERROR(SEARCH("NO OK",L116)))</formula>
    </cfRule>
  </conditionalFormatting>
  <conditionalFormatting sqref="L121">
    <cfRule type="containsText" dxfId="35" priority="81" operator="containsText" text="NO OK">
      <formula>NOT(ISERROR(SEARCH("NO OK",L121)))</formula>
    </cfRule>
  </conditionalFormatting>
  <conditionalFormatting sqref="L112">
    <cfRule type="cellIs" dxfId="34" priority="80" operator="equal">
      <formula>"NO OK"</formula>
    </cfRule>
  </conditionalFormatting>
  <conditionalFormatting sqref="J122">
    <cfRule type="containsText" dxfId="33"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2" priority="69" operator="containsText" text="NO OK">
      <formula>NOT(ISERROR(SEARCH("NO OK",O9)))</formula>
    </cfRule>
  </conditionalFormatting>
  <conditionalFormatting sqref="O120">
    <cfRule type="containsText" dxfId="31" priority="68" operator="containsText" text="NO OK">
      <formula>NOT(ISERROR(SEARCH("NO OK",O120)))</formula>
    </cfRule>
  </conditionalFormatting>
  <conditionalFormatting sqref="O116:O117">
    <cfRule type="containsText" dxfId="30" priority="67" operator="containsText" text="NO OK">
      <formula>NOT(ISERROR(SEARCH("NO OK",O116)))</formula>
    </cfRule>
  </conditionalFormatting>
  <conditionalFormatting sqref="O121">
    <cfRule type="containsText" dxfId="29" priority="66" operator="containsText" text="NO OK">
      <formula>NOT(ISERROR(SEARCH("NO OK",O121)))</formula>
    </cfRule>
  </conditionalFormatting>
  <conditionalFormatting sqref="O112">
    <cfRule type="cellIs" dxfId="28" priority="65" operator="equal">
      <formula>"NO OK"</formula>
    </cfRule>
  </conditionalFormatting>
  <conditionalFormatting sqref="M122">
    <cfRule type="containsText" dxfId="27"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6" priority="54" operator="containsText" text="NO OK">
      <formula>NOT(ISERROR(SEARCH("NO OK",R9)))</formula>
    </cfRule>
  </conditionalFormatting>
  <conditionalFormatting sqref="R120">
    <cfRule type="containsText" dxfId="25" priority="53" operator="containsText" text="NO OK">
      <formula>NOT(ISERROR(SEARCH("NO OK",R120)))</formula>
    </cfRule>
  </conditionalFormatting>
  <conditionalFormatting sqref="R116:R117">
    <cfRule type="containsText" dxfId="24" priority="52" operator="containsText" text="NO OK">
      <formula>NOT(ISERROR(SEARCH("NO OK",R116)))</formula>
    </cfRule>
  </conditionalFormatting>
  <conditionalFormatting sqref="R121">
    <cfRule type="containsText" dxfId="23" priority="51" operator="containsText" text="NO OK">
      <formula>NOT(ISERROR(SEARCH("NO OK",R121)))</formula>
    </cfRule>
  </conditionalFormatting>
  <conditionalFormatting sqref="R112">
    <cfRule type="cellIs" dxfId="22" priority="50" operator="equal">
      <formula>"NO OK"</formula>
    </cfRule>
  </conditionalFormatting>
  <conditionalFormatting sqref="P122">
    <cfRule type="containsText" dxfId="21" priority="49" operator="containsText" text="NO">
      <formula>NOT(ISERROR(SEARCH("NO",P122)))</formula>
    </cfRule>
  </conditionalFormatting>
  <conditionalFormatting sqref="G122:R122">
    <cfRule type="containsText" dxfId="20"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19" priority="38" operator="containsText" text="NO OK">
      <formula>NOT(ISERROR(SEARCH("NO OK",U9)))</formula>
    </cfRule>
  </conditionalFormatting>
  <conditionalFormatting sqref="U120">
    <cfRule type="containsText" dxfId="18" priority="37" operator="containsText" text="NO OK">
      <formula>NOT(ISERROR(SEARCH("NO OK",U120)))</formula>
    </cfRule>
  </conditionalFormatting>
  <conditionalFormatting sqref="U116:U117">
    <cfRule type="containsText" dxfId="17" priority="36" operator="containsText" text="NO OK">
      <formula>NOT(ISERROR(SEARCH("NO OK",U116)))</formula>
    </cfRule>
  </conditionalFormatting>
  <conditionalFormatting sqref="U121">
    <cfRule type="containsText" dxfId="16" priority="35" operator="containsText" text="NO OK">
      <formula>NOT(ISERROR(SEARCH("NO OK",U121)))</formula>
    </cfRule>
  </conditionalFormatting>
  <conditionalFormatting sqref="U112">
    <cfRule type="cellIs" dxfId="15" priority="34" operator="equal">
      <formula>"NO OK"</formula>
    </cfRule>
  </conditionalFormatting>
  <conditionalFormatting sqref="S122">
    <cfRule type="containsText" dxfId="14" priority="33" operator="containsText" text="NO">
      <formula>NOT(ISERROR(SEARCH("NO",S122)))</formula>
    </cfRule>
  </conditionalFormatting>
  <conditionalFormatting sqref="S122:U122">
    <cfRule type="containsText" dxfId="13"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2" priority="22" operator="containsText" text="NO OK">
      <formula>NOT(ISERROR(SEARCH("NO OK",X9)))</formula>
    </cfRule>
  </conditionalFormatting>
  <conditionalFormatting sqref="X120">
    <cfRule type="containsText" dxfId="11" priority="21" operator="containsText" text="NO OK">
      <formula>NOT(ISERROR(SEARCH("NO OK",X120)))</formula>
    </cfRule>
  </conditionalFormatting>
  <conditionalFormatting sqref="X116:X117">
    <cfRule type="containsText" dxfId="10" priority="20" operator="containsText" text="NO OK">
      <formula>NOT(ISERROR(SEARCH("NO OK",X116)))</formula>
    </cfRule>
  </conditionalFormatting>
  <conditionalFormatting sqref="X121">
    <cfRule type="containsText" dxfId="9" priority="19" operator="containsText" text="NO OK">
      <formula>NOT(ISERROR(SEARCH("NO OK",X121)))</formula>
    </cfRule>
  </conditionalFormatting>
  <conditionalFormatting sqref="X112">
    <cfRule type="cellIs" dxfId="8" priority="18" operator="equal">
      <formula>"NO OK"</formula>
    </cfRule>
  </conditionalFormatting>
  <conditionalFormatting sqref="V122">
    <cfRule type="containsText" dxfId="7" priority="17" operator="containsText" text="NO">
      <formula>NOT(ISERROR(SEARCH("NO",V122)))</formula>
    </cfRule>
  </conditionalFormatting>
  <conditionalFormatting sqref="V122:X122">
    <cfRule type="containsText" dxfId="6"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5"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4"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2"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1"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0"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78" t="s">
        <v>85</v>
      </c>
      <c r="B1" s="278"/>
      <c r="C1" s="278"/>
      <c r="D1" s="278"/>
      <c r="E1" s="278"/>
      <c r="F1" s="278"/>
    </row>
    <row r="2" spans="1:6" x14ac:dyDescent="0.25">
      <c r="A2" s="278"/>
      <c r="B2" s="278"/>
      <c r="C2" s="278"/>
      <c r="D2" s="278"/>
      <c r="E2" s="278"/>
      <c r="F2" s="278"/>
    </row>
    <row r="3" spans="1:6" ht="18" customHeight="1" x14ac:dyDescent="0.25">
      <c r="A3" s="279" t="s">
        <v>63</v>
      </c>
      <c r="B3" s="279"/>
      <c r="C3" s="279"/>
      <c r="D3" s="279"/>
      <c r="E3" s="279"/>
      <c r="F3" s="279"/>
    </row>
    <row r="4" spans="1:6" ht="59.25" customHeight="1" x14ac:dyDescent="0.25">
      <c r="A4" s="279"/>
      <c r="B4" s="279"/>
      <c r="C4" s="279"/>
      <c r="D4" s="279"/>
      <c r="E4" s="279"/>
      <c r="F4" s="279"/>
    </row>
    <row r="5" spans="1:6" x14ac:dyDescent="0.25">
      <c r="A5" s="279"/>
      <c r="B5" s="279"/>
      <c r="C5" s="279"/>
      <c r="D5" s="279"/>
      <c r="E5" s="279"/>
      <c r="F5" s="279"/>
    </row>
    <row r="6" spans="1:6" ht="15" customHeight="1" x14ac:dyDescent="0.25">
      <c r="A6" s="280" t="s">
        <v>88</v>
      </c>
      <c r="B6" s="280"/>
      <c r="C6" s="280"/>
      <c r="D6" s="280"/>
      <c r="E6" s="280"/>
      <c r="F6" s="280"/>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VERIFICACION TECNICA</vt:lpstr>
      <vt:lpstr>VTE</vt:lpstr>
      <vt:lpstr>CALIFICACION PERSONAL</vt:lpstr>
      <vt:lpstr>CORREC. ARITM.</vt:lpstr>
      <vt:lpstr>PROPUESTA ECONOMICA</vt:lpstr>
      <vt:lpstr>'CALIFICACION PERSONAL'!Área_de_impresión</vt:lpstr>
      <vt:lpstr>'VERIFICACION TECNICA'!Área_de_impresión</vt:lpstr>
      <vt:lpstr>'VERIFICACION TECNICA'!formula</vt:lpstr>
      <vt:lpstr>'CALIFICACION PERSONAL'!Títulos_a_imprimir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pc</cp:lastModifiedBy>
  <cp:lastPrinted>2017-09-05T21:11:09Z</cp:lastPrinted>
  <dcterms:created xsi:type="dcterms:W3CDTF">2009-02-06T14:59:26Z</dcterms:created>
  <dcterms:modified xsi:type="dcterms:W3CDTF">2019-11-26T22:01:32Z</dcterms:modified>
</cp:coreProperties>
</file>